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8_{B7B6A4A5-D667-4D79-B2B5-1E60941861C3}" xr6:coauthVersionLast="47" xr6:coauthVersionMax="47" xr10:uidLastSave="{00000000-0000-0000-0000-000000000000}"/>
  <bookViews>
    <workbookView xWindow="-120" yWindow="-120" windowWidth="29040" windowHeight="15840" xr2:uid="{9A165B8E-3D78-49B3-9833-D2DDC5785391}"/>
  </bookViews>
  <sheets>
    <sheet name="000613 Valu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1" l="1"/>
  <c r="B146" i="1"/>
  <c r="B142" i="1"/>
  <c r="B124" i="1"/>
  <c r="F116" i="1"/>
  <c r="E116" i="1"/>
  <c r="D116" i="1"/>
  <c r="C116" i="1"/>
  <c r="B102" i="1"/>
  <c r="B101" i="1"/>
  <c r="C100" i="1"/>
  <c r="B100" i="1"/>
  <c r="I99" i="1"/>
  <c r="E99" i="1"/>
  <c r="D99" i="1"/>
  <c r="C99" i="1"/>
  <c r="B99" i="1"/>
  <c r="I98" i="1"/>
  <c r="F98" i="1"/>
  <c r="E98" i="1"/>
  <c r="D98" i="1"/>
  <c r="C98" i="1"/>
  <c r="B98" i="1"/>
  <c r="D96" i="1"/>
  <c r="C96" i="1"/>
  <c r="B96" i="1"/>
  <c r="E93" i="1"/>
  <c r="B155" i="1" s="1"/>
  <c r="F92" i="1"/>
  <c r="G92" i="1" s="1"/>
  <c r="H92" i="1" s="1"/>
  <c r="I92" i="1" s="1"/>
  <c r="E92" i="1"/>
  <c r="B153" i="1" s="1"/>
  <c r="I89" i="1"/>
  <c r="H89" i="1"/>
  <c r="G89" i="1"/>
  <c r="F89" i="1"/>
  <c r="E89" i="1"/>
  <c r="I88" i="1"/>
  <c r="H88" i="1"/>
  <c r="G88" i="1"/>
  <c r="F88" i="1"/>
  <c r="E88" i="1"/>
  <c r="I87" i="1"/>
  <c r="H87" i="1"/>
  <c r="G87" i="1"/>
  <c r="F87" i="1"/>
  <c r="E87" i="1"/>
  <c r="I86" i="1"/>
  <c r="H86" i="1"/>
  <c r="G86" i="1"/>
  <c r="F86" i="1"/>
  <c r="E86" i="1"/>
  <c r="I85" i="1"/>
  <c r="H85" i="1"/>
  <c r="G85" i="1"/>
  <c r="E85" i="1"/>
  <c r="I84" i="1"/>
  <c r="H84" i="1"/>
  <c r="G84" i="1"/>
  <c r="E84" i="1"/>
  <c r="I83" i="1"/>
  <c r="H83" i="1"/>
  <c r="G83" i="1"/>
  <c r="F83" i="1"/>
  <c r="E83" i="1"/>
  <c r="B145" i="1" s="1"/>
  <c r="I82" i="1"/>
  <c r="H82" i="1"/>
  <c r="G82" i="1"/>
  <c r="F82" i="1"/>
  <c r="E82" i="1"/>
  <c r="B144" i="1" s="1"/>
  <c r="I81" i="1"/>
  <c r="H81" i="1"/>
  <c r="G81" i="1"/>
  <c r="F81" i="1"/>
  <c r="E81" i="1"/>
  <c r="B143" i="1" s="1"/>
  <c r="I80" i="1"/>
  <c r="H80" i="1"/>
  <c r="G80" i="1"/>
  <c r="F80" i="1"/>
  <c r="E80" i="1"/>
  <c r="B141" i="1" s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B138" i="1" s="1"/>
  <c r="D76" i="1"/>
  <c r="I75" i="1"/>
  <c r="H75" i="1"/>
  <c r="G75" i="1"/>
  <c r="F75" i="1"/>
  <c r="E75" i="1"/>
  <c r="B137" i="1" s="1"/>
  <c r="I74" i="1"/>
  <c r="I90" i="1" s="1"/>
  <c r="I91" i="1" s="1"/>
  <c r="H74" i="1"/>
  <c r="H90" i="1" s="1"/>
  <c r="H91" i="1" s="1"/>
  <c r="G74" i="1"/>
  <c r="G90" i="1" s="1"/>
  <c r="G91" i="1" s="1"/>
  <c r="F74" i="1"/>
  <c r="F90" i="1" s="1"/>
  <c r="F91" i="1" s="1"/>
  <c r="E74" i="1"/>
  <c r="B136" i="1" s="1"/>
  <c r="D74" i="1"/>
  <c r="D90" i="1" s="1"/>
  <c r="D91" i="1" s="1"/>
  <c r="I68" i="1"/>
  <c r="H68" i="1"/>
  <c r="H98" i="1" s="1"/>
  <c r="G68" i="1"/>
  <c r="B126" i="1" s="1"/>
  <c r="F68" i="1"/>
  <c r="B125" i="1" s="1"/>
  <c r="E68" i="1"/>
  <c r="B53" i="1"/>
  <c r="C51" i="1"/>
  <c r="C102" i="1" s="1"/>
  <c r="C49" i="1"/>
  <c r="C53" i="1" s="1"/>
  <c r="D51" i="1" s="1"/>
  <c r="D102" i="1" s="1"/>
  <c r="C44" i="1"/>
  <c r="C101" i="1" s="1"/>
  <c r="H41" i="1"/>
  <c r="G41" i="1"/>
  <c r="F41" i="1"/>
  <c r="E41" i="1"/>
  <c r="I40" i="1"/>
  <c r="I96" i="1" s="1"/>
  <c r="H40" i="1"/>
  <c r="H96" i="1" s="1"/>
  <c r="G40" i="1"/>
  <c r="G96" i="1" s="1"/>
  <c r="F40" i="1"/>
  <c r="F96" i="1" s="1"/>
  <c r="E40" i="1"/>
  <c r="E96" i="1" s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E37" i="1"/>
  <c r="D37" i="1"/>
  <c r="D44" i="1" s="1"/>
  <c r="D101" i="1" s="1"/>
  <c r="I36" i="1"/>
  <c r="H36" i="1"/>
  <c r="G36" i="1"/>
  <c r="F36" i="1"/>
  <c r="F44" i="1" s="1"/>
  <c r="F101" i="1" s="1"/>
  <c r="E36" i="1"/>
  <c r="I35" i="1"/>
  <c r="H35" i="1"/>
  <c r="G35" i="1"/>
  <c r="G44" i="1" s="1"/>
  <c r="G101" i="1" s="1"/>
  <c r="F35" i="1"/>
  <c r="E35" i="1"/>
  <c r="I34" i="1"/>
  <c r="I44" i="1" s="1"/>
  <c r="H34" i="1"/>
  <c r="H44" i="1" s="1"/>
  <c r="H101" i="1" s="1"/>
  <c r="G34" i="1"/>
  <c r="F34" i="1"/>
  <c r="E34" i="1"/>
  <c r="E44" i="1" s="1"/>
  <c r="C31" i="1"/>
  <c r="C97" i="1" s="1"/>
  <c r="B31" i="1"/>
  <c r="B97" i="1" s="1"/>
  <c r="D28" i="1"/>
  <c r="E27" i="1"/>
  <c r="I26" i="1"/>
  <c r="H26" i="1"/>
  <c r="G26" i="1"/>
  <c r="F26" i="1"/>
  <c r="E26" i="1"/>
  <c r="I25" i="1"/>
  <c r="I28" i="1" s="1"/>
  <c r="H25" i="1"/>
  <c r="G25" i="1"/>
  <c r="F25" i="1"/>
  <c r="E25" i="1"/>
  <c r="E28" i="1" s="1"/>
  <c r="I24" i="1"/>
  <c r="H24" i="1"/>
  <c r="H99" i="1" s="1"/>
  <c r="G24" i="1"/>
  <c r="G99" i="1" s="1"/>
  <c r="F24" i="1"/>
  <c r="F99" i="1" s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H28" i="1" s="1"/>
  <c r="G20" i="1"/>
  <c r="G28" i="1" s="1"/>
  <c r="F20" i="1"/>
  <c r="F28" i="1" s="1"/>
  <c r="E20" i="1"/>
  <c r="Q18" i="1"/>
  <c r="O19" i="1" s="1"/>
  <c r="Q19" i="1" s="1"/>
  <c r="O20" i="1" s="1"/>
  <c r="Q20" i="1" s="1"/>
  <c r="O21" i="1" s="1"/>
  <c r="Q21" i="1" s="1"/>
  <c r="P18" i="1"/>
  <c r="G17" i="1"/>
  <c r="G100" i="1" s="1"/>
  <c r="D17" i="1"/>
  <c r="D100" i="1" s="1"/>
  <c r="I16" i="1"/>
  <c r="H16" i="1"/>
  <c r="G16" i="1"/>
  <c r="F16" i="1"/>
  <c r="E16" i="1"/>
  <c r="B132" i="1" s="1"/>
  <c r="D16" i="1"/>
  <c r="Q15" i="1"/>
  <c r="I15" i="1"/>
  <c r="H15" i="1"/>
  <c r="H17" i="1" s="1"/>
  <c r="G15" i="1"/>
  <c r="F15" i="1"/>
  <c r="E15" i="1"/>
  <c r="Q14" i="1"/>
  <c r="F14" i="1"/>
  <c r="E14" i="1"/>
  <c r="Q13" i="1"/>
  <c r="I13" i="1"/>
  <c r="I17" i="1" s="1"/>
  <c r="H13" i="1"/>
  <c r="G13" i="1"/>
  <c r="F13" i="1"/>
  <c r="F17" i="1" s="1"/>
  <c r="E13" i="1"/>
  <c r="B131" i="1" s="1"/>
  <c r="D13" i="1"/>
  <c r="Q12" i="1"/>
  <c r="Q11" i="1"/>
  <c r="I31" i="1" l="1"/>
  <c r="I100" i="1"/>
  <c r="H100" i="1"/>
  <c r="H31" i="1"/>
  <c r="E101" i="1"/>
  <c r="I101" i="1"/>
  <c r="F100" i="1"/>
  <c r="F31" i="1"/>
  <c r="E90" i="1"/>
  <c r="E91" i="1" s="1"/>
  <c r="B127" i="1"/>
  <c r="F93" i="1"/>
  <c r="G93" i="1" s="1"/>
  <c r="H93" i="1" s="1"/>
  <c r="I93" i="1" s="1"/>
  <c r="B128" i="1"/>
  <c r="E17" i="1"/>
  <c r="G31" i="1"/>
  <c r="G98" i="1"/>
  <c r="D31" i="1"/>
  <c r="D97" i="1" l="1"/>
  <c r="D49" i="1"/>
  <c r="D53" i="1" s="1"/>
  <c r="E51" i="1" s="1"/>
  <c r="E102" i="1" s="1"/>
  <c r="F49" i="1"/>
  <c r="F97" i="1"/>
  <c r="H97" i="1"/>
  <c r="H49" i="1"/>
  <c r="G97" i="1"/>
  <c r="G49" i="1"/>
  <c r="E100" i="1"/>
  <c r="E31" i="1"/>
  <c r="I49" i="1"/>
  <c r="I97" i="1"/>
  <c r="F53" i="1" l="1"/>
  <c r="G51" i="1" s="1"/>
  <c r="G102" i="1" s="1"/>
  <c r="E97" i="1"/>
  <c r="E49" i="1"/>
  <c r="E53" i="1" s="1"/>
  <c r="F51" i="1" s="1"/>
  <c r="F102" i="1" s="1"/>
  <c r="G53" i="1" l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<sst xmlns="http://schemas.openxmlformats.org/spreadsheetml/2006/main" count="183" uniqueCount="158">
  <si>
    <t>FY25 - October 2024 submission</t>
  </si>
  <si>
    <t>IRN No.: 000613</t>
  </si>
  <si>
    <t>County:</t>
  </si>
  <si>
    <t>Allen</t>
  </si>
  <si>
    <t>Type of School: Brick and Mortar</t>
  </si>
  <si>
    <t>Contract Term: June 30, 2025</t>
  </si>
  <si>
    <t>School Name:</t>
  </si>
  <si>
    <t>Heir Force Community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</si>
  <si>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</si>
  <si>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</si>
  <si>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</si>
  <si>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</si>
  <si>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</si>
  <si>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</si>
  <si>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FY24</t>
  </si>
  <si>
    <t>FY29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</si>
  <si>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</si>
  <si>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</si>
  <si>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</si>
  <si>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</si>
  <si>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</si>
  <si>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</si>
  <si>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</si>
  <si>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</si>
  <si>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</si>
  <si>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</si>
  <si>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</si>
  <si>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</si>
  <si>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</si>
  <si>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</si>
  <si>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</si>
  <si>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</si>
  <si>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</si>
  <si>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</si>
  <si>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</si>
  <si>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</si>
  <si>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</si>
  <si>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</si>
  <si>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</si>
  <si>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</si>
  <si>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</si>
  <si>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</si>
  <si>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</si>
  <si>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</si>
  <si>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</si>
  <si>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</si>
  <si>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</si>
  <si>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</si>
  <si>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</si>
  <si>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</si>
  <si>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</si>
  <si>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</si>
  <si>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</si>
  <si>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</si>
  <si>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</si>
  <si>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</si>
  <si>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</si>
  <si>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</si>
  <si>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</si>
  <si>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</si>
  <si>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</si>
  <si>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</si>
  <si>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</si>
  <si>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</si>
  <si>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</si>
  <si>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</si>
  <si>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</si>
  <si>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Management Fee</t>
  </si>
  <si>
    <t>Sponsor Fee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</si>
  <si>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</si>
  <si>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</si>
  <si>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</si>
  <si>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</si>
  <si>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</si>
  <si>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</si>
  <si>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</si>
  <si>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</si>
  <si>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</si>
  <si>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</si>
  <si>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</si>
  <si>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</si>
  <si>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Insurance (USAS code of 851 - incl in Other)</t>
  </si>
  <si>
    <t>Audit Fees (USAS code of 843 - incl in Other)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</si>
  <si>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</si>
  <si>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</si>
  <si>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</si>
  <si>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</si>
  <si>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</si>
  <si>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</si>
  <si>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</si>
  <si>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</si>
  <si>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</si>
  <si>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</si>
  <si>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</si>
  <si>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</si>
  <si>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</si>
  <si>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</si>
  <si>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</si>
  <si>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</si>
  <si>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</si>
  <si>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</si>
  <si>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</si>
  <si>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</si>
  <si>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</si>
  <si>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</si>
  <si>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</si>
  <si>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The School does not have a management company</t>
  </si>
  <si>
    <t>The School Sponsor is Education Service Center of Lake Erie West. The contracted base fee is 3% of State Foundation revenues.</t>
  </si>
  <si>
    <t>Treasurer: Nicki Hagler</t>
  </si>
  <si>
    <t>Enrollment</t>
  </si>
  <si>
    <t>Inc / Dec</t>
  </si>
  <si>
    <t>Justification</t>
  </si>
  <si>
    <t>FY25 Enrollment</t>
  </si>
  <si>
    <t>Based on current enrollment</t>
  </si>
  <si>
    <t>FY26 Enrollment</t>
  </si>
  <si>
    <t>School will meet FY24 budget FTE</t>
  </si>
  <si>
    <t>FY27 Enrollment</t>
  </si>
  <si>
    <t>School will have modest growth</t>
  </si>
  <si>
    <t>FY28 Enrollment</t>
  </si>
  <si>
    <t>FY29 Enrollment</t>
  </si>
  <si>
    <t>Receipts</t>
  </si>
  <si>
    <t>FY25-FY29 State Foundation Payment / FTE</t>
  </si>
  <si>
    <t>Based on current State Foundation Report.  Includes PDA, SPED, Wellness, and Casino</t>
  </si>
  <si>
    <t>FY25 Other Revenue</t>
  </si>
  <si>
    <t>Other Revenue includes Facilities Funding through State Foundation, Casino Allocation and miscellaneous receipts</t>
  </si>
  <si>
    <t>Expenditure/Expenses</t>
  </si>
  <si>
    <t>Salaries &amp; Wages</t>
  </si>
  <si>
    <t>Staff salaries avg increase 3% to salaries. Increase in gross Salaries &amp; Wages also includes new staff for increased enrollment</t>
  </si>
  <si>
    <t>FY25 Rent</t>
  </si>
  <si>
    <t>Rent based on Shared Services Agreement with Cornerstone Harvest Church</t>
  </si>
  <si>
    <t>FY25 Utilities</t>
  </si>
  <si>
    <t>Utilities based on Shared Services with Cornerstone Harvest Church</t>
  </si>
  <si>
    <t>FY25 Other Facilitiy Costs</t>
  </si>
  <si>
    <t>Other Facilties Costs estimated on miscellanous building services not covered in Shared Services Agreement with Cornerstone Harvest Church</t>
  </si>
  <si>
    <t>N/A</t>
  </si>
  <si>
    <t>Base rate based on current contract agreement</t>
  </si>
  <si>
    <t>Lima City Schools will continue to provide transporation services.  Transportation for field trips.</t>
  </si>
  <si>
    <t>FY25 Food Service</t>
  </si>
  <si>
    <t>Based on enrollment</t>
  </si>
  <si>
    <t>FY25 Legal</t>
  </si>
  <si>
    <t>Estimated expenses for legal representation</t>
  </si>
  <si>
    <t>FY25 Marketing</t>
  </si>
  <si>
    <t>Estimated expenses for community outreach and recruitment efforts</t>
  </si>
  <si>
    <t>FY25 Consulting</t>
  </si>
  <si>
    <t>Includes vendors for services including but not limited to School Improvement, Professional Development, Treasurer and Accounting services.</t>
  </si>
  <si>
    <t>FY25 Other</t>
  </si>
  <si>
    <t>Included in consulting</t>
  </si>
  <si>
    <t>Estimated expenses for unforeseen expenses</t>
  </si>
  <si>
    <t>Building Estimates</t>
  </si>
  <si>
    <t>FY25 expansion currently estimated at $1,250,000.  Assumes utilties and insurance expenses remain unchanged.</t>
  </si>
  <si>
    <t>Assumes future years' rent decreases by $100,000 starting in FY26, due to expansion.</t>
  </si>
  <si>
    <t>800 - Other Expenses</t>
  </si>
  <si>
    <t>FY25 Insurance</t>
  </si>
  <si>
    <t>Based on payments made.</t>
  </si>
  <si>
    <t>FY25 Bank Fees</t>
  </si>
  <si>
    <t>Based on actual costs.</t>
  </si>
  <si>
    <t>FY25 Audit Fee</t>
  </si>
  <si>
    <t>Increased due to A-133 single audit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</si>
</sst>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  <numFmt numFmtId="166" formatCode="_(* #,##0_);_(* \(#,##0\);_(* &quot;-&quot;??_);_(@_)"/>
    <numFmt numFmtId="167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color theme="1"/>
      <name val="Arial"/>
      <family val="2"/>
    </font>
    <font>
      <b/>
      <sz val="11"/>
      <name val="Aptos Narrow"/>
      <family val="2"/>
      <scheme val="minor"/>
    </font>
    <font>
      <sz val="9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</cellStyleXfs>
  <cellXfs count="225">
    <xf numFmtId="0" fontId="0" fillId="0" borderId="0" xfId="0"/>
    <xf numFmtId="0" fontId="4" fillId="0" borderId="1" xfId="2" applyFont="1" applyBorder="1" applyAlignment="1" applyProtection="1">
      <alignment vertical="center"/>
      <protection locked="0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5" xfId="0" applyFont="1" applyBorder="1" applyProtection="1">
      <protection locked="0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5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/>
    <xf numFmtId="164" fontId="5" fillId="2" borderId="14" xfId="0" applyNumberFormat="1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right"/>
    </xf>
    <xf numFmtId="164" fontId="5" fillId="2" borderId="16" xfId="0" applyNumberFormat="1" applyFont="1" applyFill="1" applyBorder="1" applyAlignment="1">
      <alignment horizontal="right"/>
    </xf>
    <xf numFmtId="44" fontId="5" fillId="0" borderId="14" xfId="0" applyNumberFormat="1" applyFont="1" applyBorder="1" applyAlignment="1">
      <alignment horizontal="right"/>
    </xf>
    <xf numFmtId="44" fontId="5" fillId="0" borderId="15" xfId="0" applyNumberFormat="1" applyFont="1" applyBorder="1" applyAlignment="1">
      <alignment horizontal="right"/>
    </xf>
    <xf numFmtId="44" fontId="5" fillId="0" borderId="16" xfId="0" applyNumberFormat="1" applyFont="1" applyBorder="1" applyAlignment="1">
      <alignment horizontal="right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2" borderId="15" xfId="0" applyNumberFormat="1" applyFont="1" applyFill="1" applyBorder="1" applyAlignment="1" applyProtection="1">
      <alignment horizontal="right"/>
      <protection locked="0"/>
    </xf>
    <xf numFmtId="164" fontId="5" fillId="2" borderId="16" xfId="0" applyNumberFormat="1" applyFont="1" applyFill="1" applyBorder="1" applyAlignment="1" applyProtection="1">
      <alignment horizontal="right"/>
      <protection locked="0"/>
    </xf>
    <xf numFmtId="6" fontId="5" fillId="0" borderId="14" xfId="0" applyNumberFormat="1" applyFont="1" applyBorder="1" applyAlignment="1" applyProtection="1">
      <alignment horizontal="right"/>
      <protection locked="0"/>
    </xf>
    <xf numFmtId="6" fontId="5" fillId="0" borderId="15" xfId="0" applyNumberFormat="1" applyFont="1" applyBorder="1" applyAlignment="1" applyProtection="1">
      <alignment horizontal="right"/>
      <protection locked="0"/>
    </xf>
    <xf numFmtId="6" fontId="5" fillId="0" borderId="16" xfId="0" applyNumberFormat="1" applyFont="1" applyBorder="1" applyAlignment="1" applyProtection="1">
      <alignment horizontal="right"/>
      <protection locked="0"/>
    </xf>
    <xf numFmtId="41" fontId="5" fillId="0" borderId="14" xfId="0" applyNumberFormat="1" applyFont="1" applyBorder="1" applyAlignment="1" applyProtection="1">
      <alignment horizontal="right"/>
      <protection locked="0"/>
    </xf>
    <xf numFmtId="41" fontId="5" fillId="0" borderId="15" xfId="0" applyNumberFormat="1" applyFont="1" applyBorder="1" applyAlignment="1" applyProtection="1">
      <alignment horizontal="right"/>
      <protection locked="0"/>
    </xf>
    <xf numFmtId="41" fontId="5" fillId="0" borderId="16" xfId="0" applyNumberFormat="1" applyFont="1" applyBorder="1" applyAlignment="1" applyProtection="1">
      <alignment horizontal="right"/>
      <protection locked="0"/>
    </xf>
    <xf numFmtId="37" fontId="5" fillId="0" borderId="0" xfId="0" applyNumberFormat="1" applyFont="1"/>
    <xf numFmtId="0" fontId="6" fillId="0" borderId="4" xfId="0" applyFont="1" applyBorder="1"/>
    <xf numFmtId="6" fontId="5" fillId="0" borderId="14" xfId="0" applyNumberFormat="1" applyFont="1" applyBorder="1" applyAlignment="1">
      <alignment horizontal="right"/>
    </xf>
    <xf numFmtId="6" fontId="5" fillId="0" borderId="15" xfId="0" applyNumberFormat="1" applyFont="1" applyBorder="1" applyAlignment="1">
      <alignment horizontal="right"/>
    </xf>
    <xf numFmtId="6" fontId="5" fillId="0" borderId="16" xfId="0" applyNumberFormat="1" applyFont="1" applyBorder="1" applyAlignment="1">
      <alignment horizontal="right"/>
    </xf>
    <xf numFmtId="42" fontId="5" fillId="0" borderId="14" xfId="0" applyNumberFormat="1" applyFont="1" applyBorder="1" applyAlignment="1">
      <alignment horizontal="right"/>
    </xf>
    <xf numFmtId="42" fontId="5" fillId="0" borderId="15" xfId="0" applyNumberFormat="1" applyFont="1" applyBorder="1" applyAlignment="1">
      <alignment horizontal="right"/>
    </xf>
    <xf numFmtId="42" fontId="5" fillId="0" borderId="16" xfId="0" applyNumberFormat="1" applyFont="1" applyBorder="1" applyAlignment="1">
      <alignment horizontal="right"/>
    </xf>
    <xf numFmtId="164" fontId="5" fillId="2" borderId="15" xfId="1" applyNumberFormat="1" applyFont="1" applyFill="1" applyBorder="1" applyAlignment="1">
      <alignment horizontal="right"/>
    </xf>
    <xf numFmtId="164" fontId="5" fillId="2" borderId="16" xfId="1" applyNumberFormat="1" applyFont="1" applyFill="1" applyBorder="1" applyAlignment="1">
      <alignment horizontal="right"/>
    </xf>
    <xf numFmtId="42" fontId="5" fillId="0" borderId="14" xfId="1" applyNumberFormat="1" applyFont="1" applyBorder="1" applyAlignment="1">
      <alignment horizontal="right"/>
    </xf>
    <xf numFmtId="42" fontId="5" fillId="0" borderId="15" xfId="1" applyNumberFormat="1" applyFont="1" applyBorder="1" applyAlignment="1">
      <alignment horizontal="right"/>
    </xf>
    <xf numFmtId="42" fontId="5" fillId="0" borderId="16" xfId="1" applyNumberFormat="1" applyFont="1" applyBorder="1" applyAlignment="1">
      <alignment horizontal="right"/>
    </xf>
    <xf numFmtId="6" fontId="5" fillId="0" borderId="14" xfId="0" applyNumberFormat="1" applyFont="1" applyBorder="1" applyProtection="1">
      <protection locked="0"/>
    </xf>
    <xf numFmtId="6" fontId="5" fillId="0" borderId="15" xfId="0" applyNumberFormat="1" applyFont="1" applyBorder="1" applyProtection="1">
      <protection locked="0"/>
    </xf>
    <xf numFmtId="6" fontId="5" fillId="0" borderId="16" xfId="0" applyNumberFormat="1" applyFont="1" applyBorder="1" applyProtection="1">
      <protection locked="0"/>
    </xf>
    <xf numFmtId="41" fontId="5" fillId="0" borderId="15" xfId="0" applyNumberFormat="1" applyFont="1" applyBorder="1" applyProtection="1">
      <protection locked="0"/>
    </xf>
    <xf numFmtId="37" fontId="5" fillId="0" borderId="0" xfId="1" applyNumberFormat="1" applyFont="1" applyBorder="1" applyAlignment="1">
      <alignment horizontal="center"/>
    </xf>
    <xf numFmtId="164" fontId="6" fillId="2" borderId="14" xfId="0" applyNumberFormat="1" applyFont="1" applyFill="1" applyBorder="1" applyAlignment="1">
      <alignment horizontal="right"/>
    </xf>
    <xf numFmtId="42" fontId="5" fillId="0" borderId="14" xfId="1" applyNumberFormat="1" applyFont="1" applyFill="1" applyBorder="1" applyAlignment="1">
      <alignment horizontal="right"/>
    </xf>
    <xf numFmtId="42" fontId="5" fillId="0" borderId="15" xfId="1" applyNumberFormat="1" applyFont="1" applyFill="1" applyBorder="1" applyAlignment="1">
      <alignment horizontal="right"/>
    </xf>
    <xf numFmtId="42" fontId="5" fillId="0" borderId="16" xfId="1" applyNumberFormat="1" applyFont="1" applyFill="1" applyBorder="1" applyAlignment="1">
      <alignment horizontal="right"/>
    </xf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42" fontId="5" fillId="0" borderId="14" xfId="0" applyNumberFormat="1" applyFont="1" applyBorder="1"/>
    <xf numFmtId="42" fontId="5" fillId="0" borderId="15" xfId="0" applyNumberFormat="1" applyFont="1" applyBorder="1"/>
    <xf numFmtId="42" fontId="5" fillId="0" borderId="16" xfId="0" applyNumberFormat="1" applyFont="1" applyBorder="1"/>
    <xf numFmtId="42" fontId="5" fillId="2" borderId="14" xfId="0" applyNumberFormat="1" applyFont="1" applyFill="1" applyBorder="1"/>
    <xf numFmtId="42" fontId="5" fillId="2" borderId="15" xfId="0" applyNumberFormat="1" applyFont="1" applyFill="1" applyBorder="1"/>
    <xf numFmtId="42" fontId="5" fillId="2" borderId="16" xfId="0" applyNumberFormat="1" applyFont="1" applyFill="1" applyBorder="1"/>
    <xf numFmtId="42" fontId="5" fillId="2" borderId="17" xfId="0" applyNumberFormat="1" applyFont="1" applyFill="1" applyBorder="1"/>
    <xf numFmtId="42" fontId="5" fillId="2" borderId="18" xfId="0" applyNumberFormat="1" applyFont="1" applyFill="1" applyBorder="1"/>
    <xf numFmtId="42" fontId="5" fillId="2" borderId="19" xfId="0" applyNumberFormat="1" applyFont="1" applyFill="1" applyBorder="1"/>
    <xf numFmtId="42" fontId="5" fillId="0" borderId="17" xfId="0" applyNumberFormat="1" applyFont="1" applyBorder="1"/>
    <xf numFmtId="42" fontId="5" fillId="0" borderId="18" xfId="0" applyNumberFormat="1" applyFont="1" applyBorder="1"/>
    <xf numFmtId="42" fontId="5" fillId="0" borderId="19" xfId="0" applyNumberFormat="1" applyFont="1" applyBorder="1"/>
    <xf numFmtId="42" fontId="5" fillId="0" borderId="0" xfId="0" applyNumberFormat="1" applyFont="1"/>
    <xf numFmtId="165" fontId="5" fillId="0" borderId="0" xfId="0" applyNumberFormat="1" applyFont="1"/>
    <xf numFmtId="42" fontId="5" fillId="2" borderId="0" xfId="0" applyNumberFormat="1" applyFont="1" applyFill="1"/>
    <xf numFmtId="42" fontId="5" fillId="2" borderId="0" xfId="3" applyNumberFormat="1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center"/>
    </xf>
    <xf numFmtId="37" fontId="5" fillId="0" borderId="0" xfId="3" applyNumberFormat="1" applyFont="1" applyFill="1" applyBorder="1" applyAlignment="1">
      <alignment horizontal="center"/>
    </xf>
    <xf numFmtId="5" fontId="5" fillId="0" borderId="0" xfId="0" applyNumberFormat="1" applyFont="1"/>
    <xf numFmtId="0" fontId="11" fillId="0" borderId="4" xfId="0" applyFont="1" applyBorder="1"/>
    <xf numFmtId="0" fontId="12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right" indent="1"/>
      <protection locked="0"/>
    </xf>
    <xf numFmtId="1" fontId="5" fillId="2" borderId="15" xfId="0" applyNumberFormat="1" applyFont="1" applyFill="1" applyBorder="1" applyAlignment="1" applyProtection="1">
      <alignment horizontal="right" indent="1"/>
      <protection locked="0"/>
    </xf>
    <xf numFmtId="1" fontId="5" fillId="2" borderId="16" xfId="0" applyNumberFormat="1" applyFont="1" applyFill="1" applyBorder="1" applyAlignment="1" applyProtection="1">
      <alignment horizontal="right" indent="1"/>
      <protection locked="0"/>
    </xf>
    <xf numFmtId="1" fontId="5" fillId="0" borderId="14" xfId="0" applyNumberFormat="1" applyFont="1" applyBorder="1" applyAlignment="1" applyProtection="1">
      <alignment horizontal="right" indent="1"/>
      <protection locked="0"/>
    </xf>
    <xf numFmtId="1" fontId="5" fillId="0" borderId="15" xfId="0" applyNumberFormat="1" applyFont="1" applyBorder="1" applyAlignment="1" applyProtection="1">
      <alignment horizontal="right" indent="1"/>
      <protection locked="0"/>
    </xf>
    <xf numFmtId="1" fontId="5" fillId="0" borderId="16" xfId="0" applyNumberFormat="1" applyFont="1" applyBorder="1" applyAlignment="1" applyProtection="1">
      <alignment horizontal="right" indent="1"/>
      <protection locked="0"/>
    </xf>
    <xf numFmtId="1" fontId="5" fillId="2" borderId="17" xfId="0" applyNumberFormat="1" applyFont="1" applyFill="1" applyBorder="1" applyAlignment="1" applyProtection="1">
      <alignment horizontal="right" indent="1"/>
      <protection locked="0"/>
    </xf>
    <xf numFmtId="1" fontId="5" fillId="2" borderId="18" xfId="0" applyNumberFormat="1" applyFont="1" applyFill="1" applyBorder="1" applyAlignment="1" applyProtection="1">
      <alignment horizontal="right" indent="1"/>
      <protection locked="0"/>
    </xf>
    <xf numFmtId="1" fontId="5" fillId="2" borderId="19" xfId="0" applyNumberFormat="1" applyFont="1" applyFill="1" applyBorder="1" applyAlignment="1" applyProtection="1">
      <alignment horizontal="right" indent="1"/>
      <protection locked="0"/>
    </xf>
    <xf numFmtId="1" fontId="5" fillId="0" borderId="17" xfId="0" applyNumberFormat="1" applyFont="1" applyBorder="1" applyAlignment="1" applyProtection="1">
      <alignment horizontal="right" indent="1"/>
      <protection locked="0"/>
    </xf>
    <xf numFmtId="1" fontId="5" fillId="0" borderId="18" xfId="0" applyNumberFormat="1" applyFont="1" applyBorder="1" applyAlignment="1" applyProtection="1">
      <alignment horizontal="right" indent="1"/>
      <protection locked="0"/>
    </xf>
    <xf numFmtId="1" fontId="5" fillId="0" borderId="19" xfId="0" applyNumberFormat="1" applyFont="1" applyBorder="1" applyAlignment="1" applyProtection="1">
      <alignment horizontal="right" indent="1"/>
      <protection locked="0"/>
    </xf>
    <xf numFmtId="0" fontId="5" fillId="0" borderId="4" xfId="0" applyFont="1" applyBorder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5" xfId="0" applyFont="1" applyBorder="1" applyAlignment="1">
      <alignment horizontal="right" indent="1"/>
    </xf>
    <xf numFmtId="6" fontId="5" fillId="2" borderId="20" xfId="0" applyNumberFormat="1" applyFont="1" applyFill="1" applyBorder="1" applyAlignment="1" applyProtection="1">
      <alignment horizontal="right" indent="1"/>
      <protection locked="0"/>
    </xf>
    <xf numFmtId="6" fontId="5" fillId="2" borderId="21" xfId="0" applyNumberFormat="1" applyFont="1" applyFill="1" applyBorder="1" applyAlignment="1" applyProtection="1">
      <alignment horizontal="right" indent="1"/>
      <protection locked="0"/>
    </xf>
    <xf numFmtId="6" fontId="5" fillId="2" borderId="22" xfId="0" applyNumberFormat="1" applyFont="1" applyFill="1" applyBorder="1" applyAlignment="1" applyProtection="1">
      <alignment horizontal="right" indent="1"/>
      <protection locked="0"/>
    </xf>
    <xf numFmtId="6" fontId="5" fillId="0" borderId="23" xfId="0" applyNumberFormat="1" applyFont="1" applyBorder="1" applyAlignment="1" applyProtection="1">
      <alignment horizontal="right" indent="1"/>
      <protection locked="0"/>
    </xf>
    <xf numFmtId="6" fontId="5" fillId="0" borderId="22" xfId="0" applyNumberFormat="1" applyFont="1" applyBorder="1" applyAlignment="1" applyProtection="1">
      <alignment horizontal="right" indent="1"/>
      <protection locked="0"/>
    </xf>
    <xf numFmtId="6" fontId="5" fillId="2" borderId="14" xfId="0" applyNumberFormat="1" applyFont="1" applyFill="1" applyBorder="1" applyAlignment="1" applyProtection="1">
      <alignment horizontal="right" indent="1"/>
      <protection locked="0"/>
    </xf>
    <xf numFmtId="6" fontId="5" fillId="2" borderId="15" xfId="0" applyNumberFormat="1" applyFont="1" applyFill="1" applyBorder="1" applyAlignment="1" applyProtection="1">
      <alignment horizontal="right" indent="1"/>
      <protection locked="0"/>
    </xf>
    <xf numFmtId="6" fontId="5" fillId="2" borderId="16" xfId="0" applyNumberFormat="1" applyFont="1" applyFill="1" applyBorder="1" applyAlignment="1" applyProtection="1">
      <alignment horizontal="right" indent="1"/>
      <protection locked="0"/>
    </xf>
    <xf numFmtId="6" fontId="5" fillId="0" borderId="24" xfId="0" applyNumberFormat="1" applyFont="1" applyBorder="1" applyAlignment="1" applyProtection="1">
      <alignment horizontal="right" indent="1"/>
      <protection locked="0"/>
    </xf>
    <xf numFmtId="6" fontId="5" fillId="0" borderId="16" xfId="0" applyNumberFormat="1" applyFont="1" applyBorder="1" applyAlignment="1" applyProtection="1">
      <alignment horizontal="right" indent="1"/>
      <protection locked="0"/>
    </xf>
    <xf numFmtId="164" fontId="5" fillId="2" borderId="17" xfId="0" applyNumberFormat="1" applyFont="1" applyFill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164" fontId="5" fillId="0" borderId="25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4" xfId="2" applyFont="1" applyBorder="1"/>
    <xf numFmtId="166" fontId="5" fillId="2" borderId="14" xfId="2" applyNumberFormat="1" applyFont="1" applyFill="1" applyBorder="1" applyAlignment="1" applyProtection="1">
      <alignment horizontal="right" indent="1"/>
      <protection locked="0"/>
    </xf>
    <xf numFmtId="166" fontId="5" fillId="2" borderId="26" xfId="2" applyNumberFormat="1" applyFont="1" applyFill="1" applyBorder="1" applyAlignment="1" applyProtection="1">
      <alignment horizontal="right" indent="1"/>
      <protection locked="0"/>
    </xf>
    <xf numFmtId="166" fontId="5" fillId="2" borderId="16" xfId="2" applyNumberFormat="1" applyFont="1" applyFill="1" applyBorder="1" applyAlignment="1" applyProtection="1">
      <alignment horizontal="right" indent="1"/>
      <protection locked="0"/>
    </xf>
    <xf numFmtId="166" fontId="5" fillId="0" borderId="24" xfId="2" applyNumberFormat="1" applyFont="1" applyBorder="1" applyAlignment="1" applyProtection="1">
      <alignment horizontal="right" indent="1"/>
      <protection locked="0"/>
    </xf>
    <xf numFmtId="166" fontId="5" fillId="0" borderId="27" xfId="2" applyNumberFormat="1" applyFont="1" applyBorder="1" applyAlignment="1" applyProtection="1">
      <alignment horizontal="right" indent="1"/>
      <protection locked="0"/>
    </xf>
    <xf numFmtId="0" fontId="3" fillId="0" borderId="0" xfId="2"/>
    <xf numFmtId="0" fontId="10" fillId="0" borderId="4" xfId="4" applyFont="1" applyBorder="1"/>
    <xf numFmtId="0" fontId="12" fillId="0" borderId="5" xfId="0" applyFont="1" applyBorder="1"/>
    <xf numFmtId="0" fontId="5" fillId="0" borderId="5" xfId="0" applyFont="1" applyBorder="1"/>
    <xf numFmtId="42" fontId="5" fillId="2" borderId="20" xfId="0" applyNumberFormat="1" applyFont="1" applyFill="1" applyBorder="1"/>
    <xf numFmtId="42" fontId="5" fillId="2" borderId="21" xfId="0" applyNumberFormat="1" applyFont="1" applyFill="1" applyBorder="1"/>
    <xf numFmtId="42" fontId="5" fillId="2" borderId="22" xfId="0" applyNumberFormat="1" applyFont="1" applyFill="1" applyBorder="1"/>
    <xf numFmtId="42" fontId="5" fillId="0" borderId="23" xfId="0" applyNumberFormat="1" applyFont="1" applyBorder="1"/>
    <xf numFmtId="42" fontId="5" fillId="0" borderId="21" xfId="0" applyNumberFormat="1" applyFont="1" applyBorder="1"/>
    <xf numFmtId="42" fontId="5" fillId="0" borderId="22" xfId="0" applyNumberFormat="1" applyFont="1" applyBorder="1"/>
    <xf numFmtId="2" fontId="5" fillId="2" borderId="14" xfId="0" applyNumberFormat="1" applyFont="1" applyFill="1" applyBorder="1" applyAlignment="1">
      <alignment horizontal="right" indent="1"/>
    </xf>
    <xf numFmtId="2" fontId="5" fillId="2" borderId="15" xfId="0" applyNumberFormat="1" applyFont="1" applyFill="1" applyBorder="1" applyAlignment="1">
      <alignment horizontal="right" indent="1"/>
    </xf>
    <xf numFmtId="2" fontId="5" fillId="2" borderId="16" xfId="0" applyNumberFormat="1" applyFont="1" applyFill="1" applyBorder="1" applyAlignment="1">
      <alignment horizontal="right" indent="1"/>
    </xf>
    <xf numFmtId="2" fontId="5" fillId="0" borderId="24" xfId="0" applyNumberFormat="1" applyFont="1" applyBorder="1" applyAlignment="1">
      <alignment horizontal="right" indent="1"/>
    </xf>
    <xf numFmtId="2" fontId="5" fillId="0" borderId="15" xfId="0" applyNumberFormat="1" applyFont="1" applyBorder="1" applyAlignment="1">
      <alignment horizontal="right" indent="1"/>
    </xf>
    <xf numFmtId="2" fontId="5" fillId="0" borderId="16" xfId="0" applyNumberFormat="1" applyFont="1" applyBorder="1" applyAlignment="1">
      <alignment horizontal="right" indent="1"/>
    </xf>
    <xf numFmtId="10" fontId="5" fillId="2" borderId="14" xfId="0" applyNumberFormat="1" applyFont="1" applyFill="1" applyBorder="1" applyAlignment="1">
      <alignment horizontal="right" indent="1"/>
    </xf>
    <xf numFmtId="10" fontId="5" fillId="2" borderId="15" xfId="0" applyNumberFormat="1" applyFont="1" applyFill="1" applyBorder="1" applyAlignment="1">
      <alignment horizontal="right" indent="1"/>
    </xf>
    <xf numFmtId="10" fontId="5" fillId="2" borderId="16" xfId="0" applyNumberFormat="1" applyFont="1" applyFill="1" applyBorder="1" applyAlignment="1">
      <alignment horizontal="right" indent="1"/>
    </xf>
    <xf numFmtId="10" fontId="5" fillId="0" borderId="24" xfId="0" applyNumberFormat="1" applyFont="1" applyBorder="1" applyAlignment="1">
      <alignment horizontal="right" indent="1"/>
    </xf>
    <xf numFmtId="10" fontId="5" fillId="0" borderId="15" xfId="0" applyNumberFormat="1" applyFont="1" applyBorder="1" applyAlignment="1">
      <alignment horizontal="right" indent="1"/>
    </xf>
    <xf numFmtId="10" fontId="5" fillId="0" borderId="16" xfId="0" applyNumberFormat="1" applyFont="1" applyBorder="1" applyAlignment="1">
      <alignment horizontal="right" indent="1"/>
    </xf>
    <xf numFmtId="0" fontId="5" fillId="0" borderId="28" xfId="0" applyFont="1" applyBorder="1"/>
    <xf numFmtId="2" fontId="5" fillId="2" borderId="17" xfId="0" applyNumberFormat="1" applyFont="1" applyFill="1" applyBorder="1" applyAlignment="1">
      <alignment horizontal="right" indent="1"/>
    </xf>
    <xf numFmtId="2" fontId="5" fillId="2" borderId="18" xfId="0" applyNumberFormat="1" applyFont="1" applyFill="1" applyBorder="1" applyAlignment="1">
      <alignment horizontal="right" indent="1"/>
    </xf>
    <xf numFmtId="2" fontId="5" fillId="2" borderId="19" xfId="0" applyNumberFormat="1" applyFont="1" applyFill="1" applyBorder="1" applyAlignment="1">
      <alignment horizontal="right" indent="1"/>
    </xf>
    <xf numFmtId="2" fontId="5" fillId="0" borderId="29" xfId="0" applyNumberFormat="1" applyFont="1" applyBorder="1" applyAlignment="1">
      <alignment horizontal="right" indent="1"/>
    </xf>
    <xf numFmtId="2" fontId="5" fillId="0" borderId="18" xfId="0" applyNumberFormat="1" applyFont="1" applyBorder="1" applyAlignment="1">
      <alignment horizontal="right" indent="1"/>
    </xf>
    <xf numFmtId="2" fontId="5" fillId="0" borderId="19" xfId="0" applyNumberFormat="1" applyFont="1" applyBorder="1" applyAlignment="1">
      <alignment horizontal="right" indent="1"/>
    </xf>
    <xf numFmtId="0" fontId="10" fillId="0" borderId="0" xfId="0" applyFont="1"/>
    <xf numFmtId="0" fontId="5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44" fontId="0" fillId="0" borderId="15" xfId="0" applyNumberFormat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44" fontId="15" fillId="0" borderId="0" xfId="0" applyNumberFormat="1" applyFont="1" applyAlignment="1">
      <alignment vertical="center"/>
    </xf>
    <xf numFmtId="0" fontId="0" fillId="4" borderId="14" xfId="0" applyFill="1" applyBorder="1" applyAlignment="1">
      <alignment vertical="center" wrapText="1"/>
    </xf>
    <xf numFmtId="44" fontId="0" fillId="4" borderId="15" xfId="0" applyNumberForma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/>
    </xf>
    <xf numFmtId="0" fontId="0" fillId="0" borderId="31" xfId="0" applyBorder="1" applyAlignment="1">
      <alignment vertical="center" wrapText="1"/>
    </xf>
    <xf numFmtId="44" fontId="0" fillId="0" borderId="32" xfId="0" applyNumberFormat="1" applyBorder="1" applyAlignment="1">
      <alignment vertical="center" wrapText="1"/>
    </xf>
    <xf numFmtId="0" fontId="5" fillId="0" borderId="33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0" fillId="0" borderId="34" xfId="0" applyBorder="1" applyAlignment="1">
      <alignment vertical="center" wrapText="1"/>
    </xf>
    <xf numFmtId="44" fontId="0" fillId="0" borderId="35" xfId="0" applyNumberFormat="1" applyBorder="1" applyAlignment="1">
      <alignment vertical="center" wrapText="1"/>
    </xf>
    <xf numFmtId="0" fontId="5" fillId="0" borderId="0" xfId="5" applyFont="1"/>
    <xf numFmtId="0" fontId="6" fillId="0" borderId="0" xfId="5" applyFont="1"/>
    <xf numFmtId="0" fontId="6" fillId="0" borderId="0" xfId="5" applyFont="1" applyAlignment="1">
      <alignment horizontal="center"/>
    </xf>
    <xf numFmtId="0" fontId="5" fillId="0" borderId="0" xfId="6" applyFont="1" applyAlignment="1">
      <alignment horizontal="right"/>
    </xf>
    <xf numFmtId="1" fontId="5" fillId="0" borderId="0" xfId="6" applyNumberFormat="1" applyFont="1" applyAlignment="1">
      <alignment horizontal="center"/>
    </xf>
    <xf numFmtId="0" fontId="5" fillId="0" borderId="0" xfId="6" applyFont="1"/>
    <xf numFmtId="6" fontId="5" fillId="0" borderId="0" xfId="6" applyNumberFormat="1" applyFont="1" applyAlignment="1">
      <alignment horizontal="center"/>
    </xf>
    <xf numFmtId="0" fontId="6" fillId="0" borderId="0" xfId="6" applyFont="1"/>
    <xf numFmtId="9" fontId="5" fillId="0" borderId="0" xfId="6" applyNumberFormat="1" applyFont="1" applyAlignment="1">
      <alignment horizontal="center"/>
    </xf>
    <xf numFmtId="167" fontId="5" fillId="0" borderId="0" xfId="6" applyNumberFormat="1" applyFont="1" applyAlignment="1">
      <alignment horizontal="center"/>
    </xf>
    <xf numFmtId="0" fontId="5" fillId="0" borderId="0" xfId="2" applyFont="1"/>
    <xf numFmtId="0" fontId="3" fillId="0" borderId="0" xfId="5"/>
    <xf numFmtId="0" fontId="17" fillId="0" borderId="0" xfId="6" applyFont="1" applyAlignment="1">
      <alignment horizontal="right"/>
    </xf>
    <xf numFmtId="0" fontId="16" fillId="0" borderId="0" xfId="6"/>
  </cellXfs>
  <cellStyles count="7">
    <cellStyle name="Comma0" xfId="3" xr:uid="{087BC055-1962-404D-9CD0-AB5A8967E06A}"/>
    <cellStyle name="Currency" xfId="1" builtinId="4"/>
    <cellStyle name="Normal" xfId="0" builtinId="0"/>
    <cellStyle name="Normal 2" xfId="2" xr:uid="{6FE63F4B-CDA5-4558-9332-84503A808797}"/>
    <cellStyle name="Normal 3" xfId="5" xr:uid="{57DC300D-AC3F-4765-8392-4D2295531490}"/>
    <cellStyle name="Normal 6" xfId="4" xr:uid="{13C603A8-48E2-4A30-BFAF-3C87CCD63910}"/>
    <cellStyle name="Normal 9" xfId="6" xr:uid="{CC38A0F8-E736-4F6D-A09F-0EB63DAE9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hared%20drives\Mangen%20Server\HFCS\FY25\Finance\Budgets\1)%20October\HFCS%20-%20FY25%20Budget%20Rpt.xlsx" TargetMode="External"/><Relationship Id="rId1" Type="http://schemas.openxmlformats.org/officeDocument/2006/relationships/externalLinkPath" Target="file:///D:\Shared%20drives\Mangen%20Server\HFCS\FY25\Finance\Budgets\1)%20October\HFCS%20-%20FY25%20Budget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FCS"/>
      <sheetName val="000613"/>
      <sheetName val="000613 Values"/>
    </sheetNames>
    <sheetDataSet>
      <sheetData sheetId="0">
        <row r="1">
          <cell r="M1">
            <v>45572</v>
          </cell>
        </row>
        <row r="2">
          <cell r="M2" t="str">
            <v>Ben</v>
          </cell>
        </row>
        <row r="3">
          <cell r="AA3" t="str">
            <v>FY27</v>
          </cell>
          <cell r="AE3" t="str">
            <v>FY28</v>
          </cell>
          <cell r="AI3" t="str">
            <v>FY29</v>
          </cell>
        </row>
        <row r="5">
          <cell r="M5" t="str">
            <v>Total</v>
          </cell>
          <cell r="W5" t="str">
            <v>Budget</v>
          </cell>
          <cell r="AA5" t="str">
            <v>Budget</v>
          </cell>
          <cell r="AE5" t="str">
            <v>Budget</v>
          </cell>
          <cell r="AI5" t="str">
            <v>Budget</v>
          </cell>
        </row>
        <row r="6">
          <cell r="M6" t="str">
            <v>FY25</v>
          </cell>
          <cell r="W6" t="str">
            <v>FY26</v>
          </cell>
          <cell r="AA6" t="str">
            <v>FY27</v>
          </cell>
          <cell r="AE6" t="str">
            <v>FY28</v>
          </cell>
          <cell r="AI6" t="str">
            <v>FY29</v>
          </cell>
        </row>
        <row r="7">
          <cell r="M7">
            <v>200</v>
          </cell>
          <cell r="W7">
            <v>260</v>
          </cell>
          <cell r="AA7">
            <v>260</v>
          </cell>
          <cell r="AE7">
            <v>260</v>
          </cell>
          <cell r="AI7">
            <v>260</v>
          </cell>
        </row>
        <row r="10">
          <cell r="C10">
            <v>3110</v>
          </cell>
          <cell r="M10">
            <v>2027059.58</v>
          </cell>
          <cell r="W10">
            <v>2635177.4539999999</v>
          </cell>
          <cell r="AA10">
            <v>2635177.4539999999</v>
          </cell>
          <cell r="AE10">
            <v>2635177.4539999999</v>
          </cell>
          <cell r="AI10">
            <v>2635177.4539999999</v>
          </cell>
        </row>
        <row r="11">
          <cell r="C11">
            <v>3110</v>
          </cell>
          <cell r="M11">
            <v>162480</v>
          </cell>
          <cell r="W11">
            <v>211224</v>
          </cell>
          <cell r="AA11">
            <v>211224</v>
          </cell>
          <cell r="AE11">
            <v>211224</v>
          </cell>
          <cell r="AI11">
            <v>211224</v>
          </cell>
        </row>
        <row r="12">
          <cell r="C12">
            <v>3190</v>
          </cell>
          <cell r="M12">
            <v>0</v>
          </cell>
          <cell r="W12">
            <v>0</v>
          </cell>
          <cell r="AA12">
            <v>0</v>
          </cell>
          <cell r="AE12">
            <v>0</v>
          </cell>
          <cell r="AI12">
            <v>0</v>
          </cell>
        </row>
        <row r="13">
          <cell r="C13">
            <v>4000</v>
          </cell>
          <cell r="M13">
            <v>241910.08383613903</v>
          </cell>
          <cell r="W13">
            <v>148434.85550968611</v>
          </cell>
          <cell r="AA13">
            <v>178121.82661162331</v>
          </cell>
          <cell r="AE13">
            <v>178121.82661162331</v>
          </cell>
          <cell r="AI13">
            <v>178121.82661162331</v>
          </cell>
        </row>
        <row r="14">
          <cell r="C14">
            <v>4000</v>
          </cell>
          <cell r="M14">
            <v>101550.27916666667</v>
          </cell>
          <cell r="W14">
            <v>54551.025362318855</v>
          </cell>
          <cell r="AA14">
            <v>65461.230434782621</v>
          </cell>
          <cell r="AE14">
            <v>65461.230434782621</v>
          </cell>
          <cell r="AI14">
            <v>65461.230434782621</v>
          </cell>
        </row>
        <row r="15">
          <cell r="C15">
            <v>4000</v>
          </cell>
          <cell r="M15">
            <v>152607.11111111109</v>
          </cell>
          <cell r="W15">
            <v>183128.5333333333</v>
          </cell>
          <cell r="AA15">
            <v>219754.23999999996</v>
          </cell>
          <cell r="AE15">
            <v>219754.23999999996</v>
          </cell>
          <cell r="AI15">
            <v>219754.23999999996</v>
          </cell>
        </row>
        <row r="16">
          <cell r="C16">
            <v>3200</v>
          </cell>
          <cell r="M16">
            <v>24397</v>
          </cell>
          <cell r="W16">
            <v>31716.1</v>
          </cell>
          <cell r="AA16">
            <v>31716.1</v>
          </cell>
          <cell r="AE16">
            <v>31716.1</v>
          </cell>
          <cell r="AI16">
            <v>31716.1</v>
          </cell>
        </row>
        <row r="17">
          <cell r="C17">
            <v>1410</v>
          </cell>
          <cell r="M17">
            <v>136169.35</v>
          </cell>
          <cell r="W17">
            <v>67500</v>
          </cell>
          <cell r="AA17">
            <v>40000</v>
          </cell>
          <cell r="AE17">
            <v>40000</v>
          </cell>
          <cell r="AI17">
            <v>40000</v>
          </cell>
        </row>
        <row r="18">
          <cell r="M18">
            <v>0</v>
          </cell>
          <cell r="W18">
            <v>0</v>
          </cell>
          <cell r="AA18">
            <v>0</v>
          </cell>
          <cell r="AE18">
            <v>0</v>
          </cell>
          <cell r="AI18">
            <v>0</v>
          </cell>
        </row>
        <row r="19">
          <cell r="C19">
            <v>1820</v>
          </cell>
          <cell r="M19">
            <v>2650</v>
          </cell>
          <cell r="W19">
            <v>3265</v>
          </cell>
          <cell r="AA19">
            <v>2976.25</v>
          </cell>
          <cell r="AE19">
            <v>2690.2</v>
          </cell>
          <cell r="AI19">
            <v>2785.6810000000005</v>
          </cell>
        </row>
        <row r="20">
          <cell r="C20">
            <v>1890</v>
          </cell>
          <cell r="M20">
            <v>15007.5</v>
          </cell>
          <cell r="W20">
            <v>15180</v>
          </cell>
          <cell r="AA20">
            <v>15468.75</v>
          </cell>
          <cell r="AE20">
            <v>15754.8</v>
          </cell>
          <cell r="AI20">
            <v>15659.319</v>
          </cell>
        </row>
        <row r="21">
          <cell r="C21">
            <v>1890</v>
          </cell>
          <cell r="M21">
            <v>250000</v>
          </cell>
        </row>
        <row r="22">
          <cell r="M22">
            <v>0</v>
          </cell>
        </row>
        <row r="23">
          <cell r="M23">
            <v>267657.5</v>
          </cell>
          <cell r="W23">
            <v>18445</v>
          </cell>
          <cell r="AA23">
            <v>18445</v>
          </cell>
          <cell r="AE23">
            <v>18445</v>
          </cell>
          <cell r="AI23">
            <v>18445</v>
          </cell>
        </row>
        <row r="25">
          <cell r="M25">
            <v>3113830.9041139171</v>
          </cell>
          <cell r="W25">
            <v>3350176.9682053383</v>
          </cell>
          <cell r="AA25">
            <v>3399899.8510464057</v>
          </cell>
          <cell r="AE25">
            <v>3399899.8510464057</v>
          </cell>
          <cell r="AI25">
            <v>3399899.8510464057</v>
          </cell>
        </row>
        <row r="30">
          <cell r="B30" t="str">
            <v>Staff Position</v>
          </cell>
          <cell r="M30">
            <v>0</v>
          </cell>
          <cell r="W30">
            <v>0</v>
          </cell>
          <cell r="AA30">
            <v>0</v>
          </cell>
          <cell r="AE30">
            <v>0</v>
          </cell>
          <cell r="AI30">
            <v>0</v>
          </cell>
        </row>
        <row r="32">
          <cell r="C32">
            <v>100</v>
          </cell>
          <cell r="M32">
            <v>0</v>
          </cell>
          <cell r="W32">
            <v>0</v>
          </cell>
          <cell r="AA32">
            <v>0</v>
          </cell>
          <cell r="AE32">
            <v>0</v>
          </cell>
          <cell r="AI32">
            <v>0</v>
          </cell>
        </row>
        <row r="33">
          <cell r="C33">
            <v>100</v>
          </cell>
          <cell r="M33">
            <v>0</v>
          </cell>
          <cell r="W33">
            <v>4249.4586401039405</v>
          </cell>
          <cell r="AA33">
            <v>4376.9423993070586</v>
          </cell>
          <cell r="AE33">
            <v>4508.2506712862705</v>
          </cell>
          <cell r="AI33">
            <v>4643.4981914248583</v>
          </cell>
        </row>
        <row r="34">
          <cell r="C34">
            <v>100</v>
          </cell>
          <cell r="M34">
            <v>0</v>
          </cell>
          <cell r="W34">
            <v>0</v>
          </cell>
          <cell r="AA34">
            <v>0</v>
          </cell>
          <cell r="AE34">
            <v>0</v>
          </cell>
          <cell r="AI34">
            <v>0</v>
          </cell>
        </row>
        <row r="35">
          <cell r="C35">
            <v>100</v>
          </cell>
          <cell r="M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</row>
        <row r="36">
          <cell r="C36">
            <v>100</v>
          </cell>
          <cell r="M36">
            <v>-71168.703333333338</v>
          </cell>
          <cell r="W36">
            <v>-73303.764433333345</v>
          </cell>
          <cell r="AA36">
            <v>-75502.877366333341</v>
          </cell>
          <cell r="AE36">
            <v>-77767.963687323339</v>
          </cell>
          <cell r="AI36">
            <v>-80101.002597943036</v>
          </cell>
        </row>
        <row r="37">
          <cell r="B37" t="str">
            <v>Art</v>
          </cell>
          <cell r="C37">
            <v>100</v>
          </cell>
          <cell r="M37">
            <v>0</v>
          </cell>
          <cell r="W37">
            <v>0</v>
          </cell>
          <cell r="AA37">
            <v>0</v>
          </cell>
          <cell r="AE37">
            <v>0</v>
          </cell>
          <cell r="AI37">
            <v>0</v>
          </cell>
        </row>
        <row r="38">
          <cell r="B38" t="str">
            <v>Teacher</v>
          </cell>
          <cell r="C38">
            <v>100</v>
          </cell>
          <cell r="M38">
            <v>-62500</v>
          </cell>
          <cell r="W38">
            <v>-64375</v>
          </cell>
          <cell r="AA38">
            <v>-66306.25</v>
          </cell>
          <cell r="AE38">
            <v>-68295.4375</v>
          </cell>
          <cell r="AI38">
            <v>-70344.300625000003</v>
          </cell>
        </row>
        <row r="39">
          <cell r="C39">
            <v>100</v>
          </cell>
          <cell r="M39">
            <v>0</v>
          </cell>
          <cell r="W39">
            <v>0</v>
          </cell>
          <cell r="AA39">
            <v>0</v>
          </cell>
          <cell r="AE39">
            <v>0</v>
          </cell>
          <cell r="AI39">
            <v>0</v>
          </cell>
        </row>
        <row r="40">
          <cell r="C40">
            <v>100</v>
          </cell>
          <cell r="M40">
            <v>-40020</v>
          </cell>
          <cell r="W40">
            <v>-41220.6</v>
          </cell>
          <cell r="AA40">
            <v>-42457.218000000001</v>
          </cell>
          <cell r="AE40">
            <v>-43730.934540000002</v>
          </cell>
          <cell r="AI40">
            <v>-45042.862576200001</v>
          </cell>
        </row>
        <row r="41">
          <cell r="C41">
            <v>100</v>
          </cell>
          <cell r="M41">
            <v>-29610</v>
          </cell>
          <cell r="W41">
            <v>-30498.3</v>
          </cell>
          <cell r="AA41">
            <v>-31413.249</v>
          </cell>
          <cell r="AE41">
            <v>-32355.64647</v>
          </cell>
          <cell r="AI41">
            <v>-33326.315864099997</v>
          </cell>
        </row>
        <row r="42">
          <cell r="C42">
            <v>100</v>
          </cell>
          <cell r="M42">
            <v>-33948.994999999995</v>
          </cell>
          <cell r="W42">
            <v>-34967.464849999997</v>
          </cell>
          <cell r="AA42">
            <v>-36016.488795499994</v>
          </cell>
          <cell r="AE42">
            <v>-37096.983459364994</v>
          </cell>
          <cell r="AI42">
            <v>-38209.892963145947</v>
          </cell>
        </row>
        <row r="43">
          <cell r="C43">
            <v>100</v>
          </cell>
          <cell r="M43">
            <v>-20800</v>
          </cell>
          <cell r="W43">
            <v>-21424</v>
          </cell>
          <cell r="AA43">
            <v>-22066.720000000001</v>
          </cell>
          <cell r="AE43">
            <v>-22728.721600000001</v>
          </cell>
          <cell r="AI43">
            <v>-23410.583248000003</v>
          </cell>
        </row>
        <row r="44">
          <cell r="C44">
            <v>100</v>
          </cell>
          <cell r="M44">
            <v>-46050.03</v>
          </cell>
          <cell r="W44">
            <v>-47431.530899999998</v>
          </cell>
          <cell r="AA44">
            <v>-48854.476826999999</v>
          </cell>
          <cell r="AE44">
            <v>-50320.111131810001</v>
          </cell>
          <cell r="AI44">
            <v>-51829.7144657643</v>
          </cell>
        </row>
        <row r="45">
          <cell r="C45">
            <v>100</v>
          </cell>
          <cell r="M45">
            <v>-34000.009999999995</v>
          </cell>
          <cell r="W45">
            <v>-35020.010299999994</v>
          </cell>
          <cell r="AA45">
            <v>-36070.610608999996</v>
          </cell>
          <cell r="AE45">
            <v>-37152.72892727</v>
          </cell>
          <cell r="AI45">
            <v>-38267.310795088102</v>
          </cell>
        </row>
        <row r="46">
          <cell r="C46">
            <v>100</v>
          </cell>
          <cell r="M46">
            <v>-58396.87000000001</v>
          </cell>
          <cell r="W46">
            <v>-60148.77610000001</v>
          </cell>
          <cell r="AA46">
            <v>-61953.239383000015</v>
          </cell>
          <cell r="AE46">
            <v>-63811.836564490019</v>
          </cell>
          <cell r="AI46">
            <v>-65726.191661424717</v>
          </cell>
        </row>
        <row r="47">
          <cell r="C47">
            <v>100</v>
          </cell>
          <cell r="M47">
            <v>-34000.009999999995</v>
          </cell>
          <cell r="W47">
            <v>-35020.010299999994</v>
          </cell>
          <cell r="AA47">
            <v>-36070.610608999996</v>
          </cell>
          <cell r="AE47">
            <v>-37152.72892727</v>
          </cell>
          <cell r="AI47">
            <v>-38267.310795088102</v>
          </cell>
        </row>
        <row r="48">
          <cell r="C48">
            <v>100</v>
          </cell>
          <cell r="M48">
            <v>-31999.99</v>
          </cell>
          <cell r="W48">
            <v>-32959.989700000006</v>
          </cell>
          <cell r="AA48">
            <v>-33948.789391000006</v>
          </cell>
          <cell r="AE48">
            <v>-34967.253072730004</v>
          </cell>
          <cell r="AI48">
            <v>-36016.270664911906</v>
          </cell>
        </row>
        <row r="49">
          <cell r="C49">
            <v>100</v>
          </cell>
          <cell r="M49">
            <v>-33948.994999999995</v>
          </cell>
          <cell r="W49">
            <v>-34967.464849999997</v>
          </cell>
          <cell r="AA49">
            <v>-36016.488795499994</v>
          </cell>
          <cell r="AE49">
            <v>-37096.983459364994</v>
          </cell>
          <cell r="AI49">
            <v>-38209.892963145947</v>
          </cell>
        </row>
        <row r="50">
          <cell r="C50">
            <v>100</v>
          </cell>
          <cell r="M50">
            <v>-54499.99</v>
          </cell>
          <cell r="W50">
            <v>-56134.989699999998</v>
          </cell>
          <cell r="AA50">
            <v>-57819.039390999998</v>
          </cell>
          <cell r="AE50">
            <v>-59553.610572730002</v>
          </cell>
          <cell r="AI50">
            <v>-61340.218889911906</v>
          </cell>
        </row>
        <row r="51">
          <cell r="C51">
            <v>100</v>
          </cell>
          <cell r="M51">
            <v>-34778.212500000001</v>
          </cell>
          <cell r="W51">
            <v>-35821.558875000002</v>
          </cell>
          <cell r="AA51">
            <v>-36896.205641250002</v>
          </cell>
          <cell r="AE51">
            <v>-38003.091810487502</v>
          </cell>
          <cell r="AI51">
            <v>-39143.184564802126</v>
          </cell>
        </row>
        <row r="52">
          <cell r="C52">
            <v>100</v>
          </cell>
          <cell r="M52">
            <v>-32959.938929166667</v>
          </cell>
          <cell r="W52">
            <v>-33948.737097041667</v>
          </cell>
          <cell r="AA52">
            <v>-34967.199209952916</v>
          </cell>
          <cell r="AE52">
            <v>-36016.215186251502</v>
          </cell>
          <cell r="AI52">
            <v>-37096.701641839049</v>
          </cell>
        </row>
        <row r="53">
          <cell r="C53">
            <v>100</v>
          </cell>
          <cell r="M53">
            <v>-37080</v>
          </cell>
          <cell r="W53">
            <v>-38192.400000000001</v>
          </cell>
          <cell r="AA53">
            <v>-39338.172000000006</v>
          </cell>
          <cell r="AE53">
            <v>-40518.317160000006</v>
          </cell>
          <cell r="AI53">
            <v>-41733.866674800011</v>
          </cell>
        </row>
        <row r="54">
          <cell r="C54">
            <v>100</v>
          </cell>
          <cell r="M54">
            <v>-44967.272500000006</v>
          </cell>
          <cell r="W54">
            <v>-46316.290675000011</v>
          </cell>
          <cell r="AA54">
            <v>-47705.779395250014</v>
          </cell>
          <cell r="AE54">
            <v>-49136.952777107515</v>
          </cell>
          <cell r="AI54">
            <v>-50611.061360420739</v>
          </cell>
        </row>
        <row r="55">
          <cell r="C55">
            <v>100</v>
          </cell>
          <cell r="M55">
            <v>-38948.810000000012</v>
          </cell>
          <cell r="W55">
            <v>-40117.274300000012</v>
          </cell>
          <cell r="AA55">
            <v>-41320.792529000013</v>
          </cell>
          <cell r="AE55">
            <v>-42560.416304870014</v>
          </cell>
          <cell r="AI55">
            <v>-43837.228794016119</v>
          </cell>
        </row>
        <row r="56">
          <cell r="C56">
            <v>100</v>
          </cell>
          <cell r="M56">
            <v>-53500.01</v>
          </cell>
          <cell r="W56">
            <v>-55105.010300000002</v>
          </cell>
          <cell r="AA56">
            <v>-56758.160609000006</v>
          </cell>
          <cell r="AE56">
            <v>-58460.905427270009</v>
          </cell>
          <cell r="AI56">
            <v>-60214.732590088111</v>
          </cell>
        </row>
        <row r="57">
          <cell r="C57">
            <v>100</v>
          </cell>
          <cell r="M57">
            <v>-34000.080000000002</v>
          </cell>
          <cell r="W57">
            <v>-35020.082399999999</v>
          </cell>
          <cell r="AA57">
            <v>-36070.684871999998</v>
          </cell>
          <cell r="AE57">
            <v>-37152.805418160002</v>
          </cell>
          <cell r="AI57">
            <v>-38267.389580704803</v>
          </cell>
        </row>
        <row r="58">
          <cell r="C58">
            <v>100</v>
          </cell>
          <cell r="M58">
            <v>-22873.5</v>
          </cell>
          <cell r="W58">
            <v>-23559.705000000002</v>
          </cell>
          <cell r="AA58">
            <v>-24266.496150000003</v>
          </cell>
          <cell r="AE58">
            <v>-24994.491034500003</v>
          </cell>
          <cell r="AI58">
            <v>-25744.325765535003</v>
          </cell>
        </row>
        <row r="59">
          <cell r="C59">
            <v>100</v>
          </cell>
          <cell r="M59">
            <v>0</v>
          </cell>
          <cell r="W59">
            <v>0</v>
          </cell>
          <cell r="AA59">
            <v>0</v>
          </cell>
          <cell r="AE59">
            <v>0</v>
          </cell>
          <cell r="AI59">
            <v>0</v>
          </cell>
        </row>
        <row r="60">
          <cell r="C60">
            <v>100</v>
          </cell>
          <cell r="M60">
            <v>-37960.009999999995</v>
          </cell>
          <cell r="W60">
            <v>-39098.810299999997</v>
          </cell>
          <cell r="AA60">
            <v>-40271.774609</v>
          </cell>
          <cell r="AE60">
            <v>-41479.927847270003</v>
          </cell>
          <cell r="AI60">
            <v>-42724.325682688104</v>
          </cell>
        </row>
        <row r="61">
          <cell r="C61">
            <v>100</v>
          </cell>
          <cell r="M61">
            <v>0</v>
          </cell>
          <cell r="W61">
            <v>0</v>
          </cell>
          <cell r="AA61">
            <v>0</v>
          </cell>
          <cell r="AE61">
            <v>0</v>
          </cell>
          <cell r="AI61">
            <v>0</v>
          </cell>
        </row>
        <row r="62">
          <cell r="C62">
            <v>100</v>
          </cell>
          <cell r="M62">
            <v>0</v>
          </cell>
          <cell r="W62">
            <v>0</v>
          </cell>
          <cell r="AA62">
            <v>0</v>
          </cell>
          <cell r="AE62">
            <v>0</v>
          </cell>
          <cell r="AI62">
            <v>0</v>
          </cell>
        </row>
        <row r="63">
          <cell r="C63">
            <v>100</v>
          </cell>
          <cell r="M63">
            <v>0</v>
          </cell>
          <cell r="W63">
            <v>0</v>
          </cell>
          <cell r="AA63">
            <v>0</v>
          </cell>
          <cell r="AE63">
            <v>0</v>
          </cell>
          <cell r="AI63">
            <v>0</v>
          </cell>
        </row>
        <row r="64">
          <cell r="C64">
            <v>100</v>
          </cell>
          <cell r="M64">
            <v>0</v>
          </cell>
          <cell r="W64">
            <v>0</v>
          </cell>
          <cell r="AA64">
            <v>0</v>
          </cell>
          <cell r="AE64">
            <v>0</v>
          </cell>
          <cell r="AI64">
            <v>0</v>
          </cell>
        </row>
        <row r="66">
          <cell r="C66">
            <v>200</v>
          </cell>
          <cell r="M66">
            <v>-131321.59981674992</v>
          </cell>
          <cell r="W66">
            <v>-127456.32360163797</v>
          </cell>
          <cell r="AA66">
            <v>-131280.01330968711</v>
          </cell>
          <cell r="AE66">
            <v>-135218.41370897772</v>
          </cell>
          <cell r="AI66">
            <v>-139274.96612024709</v>
          </cell>
        </row>
        <row r="67">
          <cell r="C67">
            <v>200</v>
          </cell>
          <cell r="M67">
            <v>-13601.165695306241</v>
          </cell>
          <cell r="W67">
            <v>-13200.833515883933</v>
          </cell>
          <cell r="AA67">
            <v>-13596.858521360451</v>
          </cell>
          <cell r="AE67">
            <v>-14004.764277001263</v>
          </cell>
          <cell r="AI67">
            <v>-14424.907205311305</v>
          </cell>
        </row>
        <row r="68">
          <cell r="C68">
            <v>200</v>
          </cell>
          <cell r="M68">
            <v>-113043.61000000002</v>
          </cell>
          <cell r="W68">
            <v>-118780.91830000002</v>
          </cell>
          <cell r="AA68">
            <v>-122344.34584900002</v>
          </cell>
          <cell r="AE68">
            <v>-126014.67622447002</v>
          </cell>
          <cell r="AI68">
            <v>-129795.11651120412</v>
          </cell>
        </row>
        <row r="69">
          <cell r="C69">
            <v>200</v>
          </cell>
          <cell r="M69">
            <v>-1309.5900000000001</v>
          </cell>
          <cell r="W69">
            <v>-1348.8777000000002</v>
          </cell>
          <cell r="AA69">
            <v>-1389.3440310000003</v>
          </cell>
          <cell r="AE69">
            <v>-1431.0243519300004</v>
          </cell>
          <cell r="AI69">
            <v>-1473.9550824879004</v>
          </cell>
        </row>
        <row r="70">
          <cell r="C70">
            <v>200</v>
          </cell>
          <cell r="M70">
            <v>-4053.8500000000004</v>
          </cell>
          <cell r="W70">
            <v>-4175.4655000000002</v>
          </cell>
          <cell r="AA70">
            <v>-4300.7294650000003</v>
          </cell>
          <cell r="AE70">
            <v>-4429.7513489500006</v>
          </cell>
          <cell r="AI70">
            <v>-4562.6438894185012</v>
          </cell>
        </row>
        <row r="71">
          <cell r="C71">
            <v>200</v>
          </cell>
          <cell r="M71">
            <v>-2500</v>
          </cell>
          <cell r="W71">
            <v>-2575</v>
          </cell>
          <cell r="AA71">
            <v>-2652.25</v>
          </cell>
          <cell r="AE71">
            <v>-2731.8175000000001</v>
          </cell>
          <cell r="AI71">
            <v>-2813.7720250000002</v>
          </cell>
        </row>
        <row r="72">
          <cell r="C72">
            <v>200</v>
          </cell>
          <cell r="M72">
            <v>0</v>
          </cell>
          <cell r="W72">
            <v>0</v>
          </cell>
          <cell r="AA72">
            <v>0</v>
          </cell>
          <cell r="AE72">
            <v>0</v>
          </cell>
          <cell r="AI72">
            <v>0</v>
          </cell>
        </row>
        <row r="73">
          <cell r="C73">
            <v>200</v>
          </cell>
          <cell r="M73">
            <v>0</v>
          </cell>
          <cell r="W73">
            <v>0</v>
          </cell>
          <cell r="AA73">
            <v>0</v>
          </cell>
          <cell r="AE73">
            <v>0</v>
          </cell>
          <cell r="AI73">
            <v>0</v>
          </cell>
        </row>
        <row r="74">
          <cell r="C74">
            <v>200</v>
          </cell>
          <cell r="M74">
            <v>-55000</v>
          </cell>
          <cell r="W74">
            <v>0</v>
          </cell>
          <cell r="AA74">
            <v>0</v>
          </cell>
          <cell r="AE74">
            <v>0</v>
          </cell>
          <cell r="AI74">
            <v>0</v>
          </cell>
        </row>
        <row r="75">
          <cell r="C75" t="str">
            <v>--</v>
          </cell>
          <cell r="M75">
            <v>0</v>
          </cell>
          <cell r="W75">
            <v>0</v>
          </cell>
          <cell r="AA75">
            <v>0</v>
          </cell>
          <cell r="AE75">
            <v>0</v>
          </cell>
          <cell r="AI75">
            <v>0</v>
          </cell>
        </row>
        <row r="77">
          <cell r="M77">
            <v>-1208841.2427745559</v>
          </cell>
          <cell r="W77">
            <v>-1177939.730057793</v>
          </cell>
          <cell r="AA77">
            <v>-1213277.9219595268</v>
          </cell>
          <cell r="AE77">
            <v>-1249676.2596183124</v>
          </cell>
          <cell r="AI77">
            <v>-1287166.5474068625</v>
          </cell>
        </row>
        <row r="78">
          <cell r="B78" t="str">
            <v>Staff Position</v>
          </cell>
          <cell r="M78">
            <v>0</v>
          </cell>
          <cell r="W78">
            <v>0</v>
          </cell>
          <cell r="AA78">
            <v>0</v>
          </cell>
          <cell r="AE78">
            <v>0</v>
          </cell>
          <cell r="AI78">
            <v>0</v>
          </cell>
        </row>
        <row r="80">
          <cell r="C80" t="str">
            <v>--</v>
          </cell>
          <cell r="M80">
            <v>0</v>
          </cell>
          <cell r="W80">
            <v>0</v>
          </cell>
          <cell r="AA80">
            <v>0</v>
          </cell>
          <cell r="AE80">
            <v>0</v>
          </cell>
          <cell r="AI80">
            <v>0</v>
          </cell>
        </row>
        <row r="81">
          <cell r="C81">
            <v>100</v>
          </cell>
          <cell r="M81">
            <v>-97849.99</v>
          </cell>
          <cell r="W81">
            <v>-100785.48970000001</v>
          </cell>
          <cell r="AA81">
            <v>-103809.05439100001</v>
          </cell>
          <cell r="AE81">
            <v>-106923.32602273002</v>
          </cell>
          <cell r="AI81">
            <v>-110131.02580341192</v>
          </cell>
        </row>
        <row r="82">
          <cell r="C82">
            <v>100</v>
          </cell>
          <cell r="M82">
            <v>-25419.014999999999</v>
          </cell>
          <cell r="W82">
            <v>-26181.585449999999</v>
          </cell>
          <cell r="AA82">
            <v>-26967.0330135</v>
          </cell>
          <cell r="AE82">
            <v>-27776.044003905001</v>
          </cell>
          <cell r="AI82">
            <v>-28609.325324022153</v>
          </cell>
        </row>
        <row r="83">
          <cell r="C83">
            <v>100</v>
          </cell>
          <cell r="M83">
            <v>0</v>
          </cell>
          <cell r="W83">
            <v>0</v>
          </cell>
          <cell r="AA83">
            <v>0</v>
          </cell>
          <cell r="AE83">
            <v>0</v>
          </cell>
          <cell r="AI83">
            <v>0</v>
          </cell>
        </row>
        <row r="84">
          <cell r="C84">
            <v>100</v>
          </cell>
          <cell r="M84">
            <v>0</v>
          </cell>
          <cell r="W84">
            <v>0</v>
          </cell>
          <cell r="AA84">
            <v>0</v>
          </cell>
          <cell r="AE84">
            <v>0</v>
          </cell>
          <cell r="AI84">
            <v>0</v>
          </cell>
        </row>
        <row r="85">
          <cell r="C85">
            <v>100</v>
          </cell>
          <cell r="M85">
            <v>0</v>
          </cell>
          <cell r="W85">
            <v>0</v>
          </cell>
          <cell r="AA85">
            <v>0</v>
          </cell>
          <cell r="AE85">
            <v>0</v>
          </cell>
          <cell r="AI85">
            <v>0</v>
          </cell>
        </row>
        <row r="86">
          <cell r="C86">
            <v>100</v>
          </cell>
          <cell r="M86">
            <v>-61754.589999999982</v>
          </cell>
          <cell r="W86">
            <v>-63607.227699999981</v>
          </cell>
          <cell r="AA86">
            <v>-65515.444530999979</v>
          </cell>
          <cell r="AE86">
            <v>-67480.907866929978</v>
          </cell>
          <cell r="AI86">
            <v>-69505.335102937883</v>
          </cell>
        </row>
        <row r="87">
          <cell r="C87">
            <v>100</v>
          </cell>
          <cell r="M87">
            <v>-37904</v>
          </cell>
          <cell r="W87">
            <v>-39041.120000000003</v>
          </cell>
          <cell r="AA87">
            <v>-40212.353600000002</v>
          </cell>
          <cell r="AE87">
            <v>-41418.724208000007</v>
          </cell>
          <cell r="AI87">
            <v>-42661.285934240012</v>
          </cell>
        </row>
        <row r="88">
          <cell r="C88">
            <v>100</v>
          </cell>
          <cell r="M88">
            <v>-26761.833333333332</v>
          </cell>
          <cell r="W88">
            <v>-27564.688333333332</v>
          </cell>
          <cell r="AA88">
            <v>-28391.628983333332</v>
          </cell>
          <cell r="AE88">
            <v>-29243.377852833331</v>
          </cell>
          <cell r="AI88">
            <v>-30120.679188418333</v>
          </cell>
        </row>
        <row r="89">
          <cell r="C89">
            <v>100</v>
          </cell>
          <cell r="M89">
            <v>-39315.75</v>
          </cell>
          <cell r="W89">
            <v>-40495.222500000003</v>
          </cell>
          <cell r="AA89">
            <v>-41710.079175000006</v>
          </cell>
          <cell r="AE89">
            <v>-42961.381550250007</v>
          </cell>
          <cell r="AI89">
            <v>-44250.222996757511</v>
          </cell>
        </row>
        <row r="90">
          <cell r="C90">
            <v>100</v>
          </cell>
          <cell r="M90">
            <v>0</v>
          </cell>
          <cell r="W90">
            <v>0</v>
          </cell>
          <cell r="AA90">
            <v>0</v>
          </cell>
          <cell r="AE90">
            <v>0</v>
          </cell>
          <cell r="AI90">
            <v>0</v>
          </cell>
        </row>
        <row r="91">
          <cell r="C91">
            <v>100</v>
          </cell>
          <cell r="M91">
            <v>0</v>
          </cell>
          <cell r="W91">
            <v>0</v>
          </cell>
          <cell r="AA91">
            <v>0</v>
          </cell>
          <cell r="AE91">
            <v>0</v>
          </cell>
          <cell r="AI91">
            <v>0</v>
          </cell>
        </row>
        <row r="92">
          <cell r="C92">
            <v>100</v>
          </cell>
          <cell r="M92">
            <v>-3749.9999999999995</v>
          </cell>
          <cell r="W92">
            <v>-3862.4999999999995</v>
          </cell>
          <cell r="AA92">
            <v>-3978.3749999999995</v>
          </cell>
          <cell r="AE92">
            <v>-4097.7262499999997</v>
          </cell>
          <cell r="AI92">
            <v>-4220.6580374999994</v>
          </cell>
        </row>
        <row r="93">
          <cell r="C93">
            <v>100</v>
          </cell>
          <cell r="M93">
            <v>-4140</v>
          </cell>
          <cell r="W93">
            <v>-4264.2</v>
          </cell>
          <cell r="AA93">
            <v>-4392.1260000000002</v>
          </cell>
          <cell r="AE93">
            <v>-4523.8897800000004</v>
          </cell>
          <cell r="AI93">
            <v>-4659.6064734000001</v>
          </cell>
        </row>
        <row r="94">
          <cell r="C94">
            <v>100</v>
          </cell>
          <cell r="M94">
            <v>-3749.9999999999995</v>
          </cell>
          <cell r="W94">
            <v>-3862.4999999999995</v>
          </cell>
          <cell r="AA94">
            <v>-3978.3749999999995</v>
          </cell>
          <cell r="AE94">
            <v>-4097.7262499999997</v>
          </cell>
          <cell r="AI94">
            <v>-4220.6580374999994</v>
          </cell>
        </row>
        <row r="95">
          <cell r="C95" t="str">
            <v>--</v>
          </cell>
          <cell r="M95">
            <v>0</v>
          </cell>
          <cell r="W95">
            <v>0</v>
          </cell>
          <cell r="AA95">
            <v>0</v>
          </cell>
          <cell r="AE95">
            <v>0</v>
          </cell>
          <cell r="AI95">
            <v>0</v>
          </cell>
        </row>
        <row r="96">
          <cell r="C96" t="str">
            <v>--</v>
          </cell>
          <cell r="M96">
            <v>0</v>
          </cell>
          <cell r="W96">
            <v>0</v>
          </cell>
          <cell r="AA96">
            <v>0</v>
          </cell>
          <cell r="AE96">
            <v>0</v>
          </cell>
          <cell r="AI96">
            <v>0</v>
          </cell>
        </row>
        <row r="97">
          <cell r="C97" t="str">
            <v>--</v>
          </cell>
          <cell r="M97">
            <v>0</v>
          </cell>
          <cell r="W97">
            <v>0</v>
          </cell>
          <cell r="AA97">
            <v>0</v>
          </cell>
          <cell r="AE97">
            <v>0</v>
          </cell>
          <cell r="AI97">
            <v>0</v>
          </cell>
        </row>
        <row r="98">
          <cell r="C98">
            <v>200</v>
          </cell>
          <cell r="M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</row>
        <row r="99">
          <cell r="C99">
            <v>200</v>
          </cell>
          <cell r="M99">
            <v>0</v>
          </cell>
          <cell r="W99">
            <v>0</v>
          </cell>
          <cell r="AA99">
            <v>0</v>
          </cell>
          <cell r="AE99">
            <v>0</v>
          </cell>
          <cell r="AI99">
            <v>0</v>
          </cell>
        </row>
        <row r="100">
          <cell r="C100" t="str">
            <v>--</v>
          </cell>
          <cell r="M100">
            <v>0</v>
          </cell>
          <cell r="W100">
            <v>0</v>
          </cell>
          <cell r="AA100">
            <v>0</v>
          </cell>
          <cell r="AE100">
            <v>0</v>
          </cell>
          <cell r="AI100">
            <v>0</v>
          </cell>
        </row>
        <row r="102">
          <cell r="C102">
            <v>200</v>
          </cell>
          <cell r="M102">
            <v>-42090.32496666666</v>
          </cell>
          <cell r="W102">
            <v>-43353.034715666668</v>
          </cell>
          <cell r="AA102">
            <v>-44653.625757136666</v>
          </cell>
          <cell r="AE102">
            <v>-45993.234529850772</v>
          </cell>
          <cell r="AI102">
            <v>-47373.0315657463</v>
          </cell>
        </row>
        <row r="103">
          <cell r="C103">
            <v>200</v>
          </cell>
          <cell r="M103">
            <v>-4359.3550858333329</v>
          </cell>
          <cell r="W103">
            <v>-4490.1357384083331</v>
          </cell>
          <cell r="AA103">
            <v>-4624.8398105605838</v>
          </cell>
          <cell r="AE103">
            <v>-4763.5850048774009</v>
          </cell>
          <cell r="AI103">
            <v>-4906.492555023724</v>
          </cell>
        </row>
        <row r="104">
          <cell r="C104">
            <v>200</v>
          </cell>
          <cell r="M104">
            <v>-56521.79</v>
          </cell>
          <cell r="W104">
            <v>-58217.443700000003</v>
          </cell>
          <cell r="AA104">
            <v>-59963.967011000008</v>
          </cell>
          <cell r="AE104">
            <v>-61762.886021330007</v>
          </cell>
          <cell r="AI104">
            <v>-63615.772601969911</v>
          </cell>
        </row>
        <row r="105">
          <cell r="C105">
            <v>200</v>
          </cell>
          <cell r="M105">
            <v>0</v>
          </cell>
          <cell r="W105">
            <v>0</v>
          </cell>
          <cell r="AA105">
            <v>0</v>
          </cell>
          <cell r="AE105">
            <v>0</v>
          </cell>
          <cell r="AI105">
            <v>0</v>
          </cell>
        </row>
        <row r="106">
          <cell r="C106">
            <v>200</v>
          </cell>
          <cell r="M106">
            <v>0</v>
          </cell>
          <cell r="W106">
            <v>0</v>
          </cell>
          <cell r="AA106">
            <v>0</v>
          </cell>
          <cell r="AE106">
            <v>0</v>
          </cell>
          <cell r="AI106">
            <v>0</v>
          </cell>
        </row>
        <row r="107">
          <cell r="C107">
            <v>200</v>
          </cell>
          <cell r="M107">
            <v>0</v>
          </cell>
          <cell r="W107">
            <v>0</v>
          </cell>
          <cell r="AA107">
            <v>0</v>
          </cell>
          <cell r="AE107">
            <v>0</v>
          </cell>
          <cell r="AI107">
            <v>0</v>
          </cell>
        </row>
        <row r="108">
          <cell r="C108">
            <v>200</v>
          </cell>
          <cell r="M108">
            <v>0</v>
          </cell>
          <cell r="W108">
            <v>0</v>
          </cell>
          <cell r="AA108">
            <v>0</v>
          </cell>
          <cell r="AE108">
            <v>0</v>
          </cell>
          <cell r="AI108">
            <v>0</v>
          </cell>
        </row>
        <row r="109">
          <cell r="C109">
            <v>100</v>
          </cell>
          <cell r="M109">
            <v>-65000</v>
          </cell>
          <cell r="W109">
            <v>0</v>
          </cell>
          <cell r="AA109">
            <v>0</v>
          </cell>
          <cell r="AE109">
            <v>0</v>
          </cell>
          <cell r="AI109">
            <v>0</v>
          </cell>
        </row>
        <row r="112">
          <cell r="M112">
            <v>-468616.64838583331</v>
          </cell>
          <cell r="W112">
            <v>-415725.14783740829</v>
          </cell>
          <cell r="AA112">
            <v>-428196.9022725306</v>
          </cell>
          <cell r="AE112">
            <v>-441042.80934070656</v>
          </cell>
          <cell r="AI112">
            <v>-454274.09362092777</v>
          </cell>
        </row>
        <row r="113">
          <cell r="M113">
            <v>0</v>
          </cell>
          <cell r="W113">
            <v>0</v>
          </cell>
          <cell r="AA113">
            <v>0</v>
          </cell>
          <cell r="AE113">
            <v>0</v>
          </cell>
          <cell r="AI113">
            <v>0</v>
          </cell>
        </row>
        <row r="114">
          <cell r="C114" t="str">
            <v>--</v>
          </cell>
        </row>
        <row r="115">
          <cell r="C115">
            <v>400</v>
          </cell>
          <cell r="M115">
            <v>0</v>
          </cell>
          <cell r="W115">
            <v>0</v>
          </cell>
          <cell r="AA115">
            <v>0</v>
          </cell>
          <cell r="AE115">
            <v>0</v>
          </cell>
          <cell r="AI115">
            <v>0</v>
          </cell>
        </row>
        <row r="116">
          <cell r="B116" t="str">
            <v>Consulting</v>
          </cell>
          <cell r="C116">
            <v>400</v>
          </cell>
          <cell r="M116">
            <v>0</v>
          </cell>
          <cell r="W116">
            <v>0</v>
          </cell>
          <cell r="AA116">
            <v>0</v>
          </cell>
          <cell r="AE116">
            <v>0</v>
          </cell>
          <cell r="AI116">
            <v>0</v>
          </cell>
        </row>
        <row r="117">
          <cell r="B117" t="str">
            <v>Consulting</v>
          </cell>
          <cell r="C117">
            <v>400</v>
          </cell>
          <cell r="M117">
            <v>-58.278773333333376</v>
          </cell>
          <cell r="W117">
            <v>-60.027136533333376</v>
          </cell>
          <cell r="AA117">
            <v>-61.82795062933338</v>
          </cell>
          <cell r="AE117">
            <v>-63.682789148213381</v>
          </cell>
          <cell r="AI117">
            <v>-65.593272822659785</v>
          </cell>
        </row>
        <row r="118">
          <cell r="B118" t="str">
            <v>Consulting</v>
          </cell>
          <cell r="C118">
            <v>400</v>
          </cell>
          <cell r="M118">
            <v>-500</v>
          </cell>
          <cell r="W118">
            <v>-515</v>
          </cell>
          <cell r="AA118">
            <v>-530.45000000000005</v>
          </cell>
          <cell r="AE118">
            <v>-546.36350000000004</v>
          </cell>
          <cell r="AI118">
            <v>-562.75440500000002</v>
          </cell>
        </row>
        <row r="119">
          <cell r="B119" t="str">
            <v>Consulting</v>
          </cell>
          <cell r="C119">
            <v>400</v>
          </cell>
          <cell r="M119">
            <v>0</v>
          </cell>
          <cell r="W119">
            <v>0</v>
          </cell>
          <cell r="AA119">
            <v>0</v>
          </cell>
          <cell r="AE119">
            <v>0</v>
          </cell>
          <cell r="AI119">
            <v>0</v>
          </cell>
        </row>
        <row r="120">
          <cell r="B120" t="str">
            <v>Consulting</v>
          </cell>
          <cell r="C120">
            <v>400</v>
          </cell>
          <cell r="M120">
            <v>-24144.841269841272</v>
          </cell>
          <cell r="W120">
            <v>-24869.186507936512</v>
          </cell>
          <cell r="AA120">
            <v>-25615.262103174609</v>
          </cell>
          <cell r="AE120">
            <v>-26383.719966269848</v>
          </cell>
          <cell r="AI120">
            <v>-27175.231565257945</v>
          </cell>
        </row>
        <row r="121">
          <cell r="B121" t="str">
            <v>Special Education Services</v>
          </cell>
          <cell r="C121">
            <v>400</v>
          </cell>
          <cell r="M121">
            <v>-32520.817589761911</v>
          </cell>
          <cell r="W121">
            <v>-33496.442117454768</v>
          </cell>
          <cell r="AA121">
            <v>-34501.335380978409</v>
          </cell>
          <cell r="AE121">
            <v>-35536.375442407763</v>
          </cell>
          <cell r="AI121">
            <v>-36602.466705679995</v>
          </cell>
        </row>
        <row r="122">
          <cell r="B122" t="str">
            <v>Special Education Services</v>
          </cell>
          <cell r="C122">
            <v>400</v>
          </cell>
          <cell r="M122">
            <v>-15000</v>
          </cell>
          <cell r="W122">
            <v>-15450</v>
          </cell>
          <cell r="AA122">
            <v>-15913.5</v>
          </cell>
          <cell r="AE122">
            <v>-16390.904999999999</v>
          </cell>
          <cell r="AI122">
            <v>-16882.632149999998</v>
          </cell>
        </row>
        <row r="123">
          <cell r="B123" t="str">
            <v>Special Education Services</v>
          </cell>
          <cell r="C123">
            <v>400</v>
          </cell>
          <cell r="M123">
            <v>-296.11466845379789</v>
          </cell>
          <cell r="W123">
            <v>-304.99810850741181</v>
          </cell>
          <cell r="AA123">
            <v>-314.14805176263417</v>
          </cell>
          <cell r="AE123">
            <v>-323.57249331551321</v>
          </cell>
          <cell r="AI123">
            <v>-333.27966811497862</v>
          </cell>
        </row>
        <row r="124">
          <cell r="B124" t="str">
            <v>Consulting</v>
          </cell>
          <cell r="C124">
            <v>400</v>
          </cell>
          <cell r="M124">
            <v>-20886.178109033091</v>
          </cell>
          <cell r="W124">
            <v>-21512.763452304083</v>
          </cell>
          <cell r="AA124">
            <v>-22158.146355873207</v>
          </cell>
          <cell r="AE124">
            <v>-22822.890746549405</v>
          </cell>
          <cell r="AI124">
            <v>-23507.577468945889</v>
          </cell>
        </row>
        <row r="125">
          <cell r="B125" t="str">
            <v>Consulting</v>
          </cell>
          <cell r="C125">
            <v>400</v>
          </cell>
          <cell r="M125">
            <v>0</v>
          </cell>
          <cell r="W125">
            <v>0</v>
          </cell>
          <cell r="AA125">
            <v>0</v>
          </cell>
          <cell r="AE125">
            <v>0</v>
          </cell>
          <cell r="AI125">
            <v>0</v>
          </cell>
        </row>
        <row r="126">
          <cell r="B126" t="str">
            <v>Consulting</v>
          </cell>
          <cell r="C126">
            <v>400</v>
          </cell>
          <cell r="M126">
            <v>-2049.7097114285716</v>
          </cell>
          <cell r="W126">
            <v>-2111.2010027714286</v>
          </cell>
          <cell r="AA126">
            <v>-2174.5370328545714</v>
          </cell>
          <cell r="AE126">
            <v>-2239.7731438402088</v>
          </cell>
          <cell r="AI126">
            <v>-2306.9663381554151</v>
          </cell>
        </row>
        <row r="127">
          <cell r="B127" t="str">
            <v>Consulting</v>
          </cell>
          <cell r="C127">
            <v>400</v>
          </cell>
          <cell r="M127">
            <v>-295.27118722222218</v>
          </cell>
          <cell r="W127">
            <v>-304.12932283888887</v>
          </cell>
          <cell r="AA127">
            <v>-313.25320252405555</v>
          </cell>
          <cell r="AE127">
            <v>-322.6507985997772</v>
          </cell>
          <cell r="AI127">
            <v>-332.3303225577705</v>
          </cell>
        </row>
        <row r="128">
          <cell r="B128" t="str">
            <v>Consulting</v>
          </cell>
          <cell r="C128">
            <v>400</v>
          </cell>
          <cell r="M128">
            <v>-402.48</v>
          </cell>
          <cell r="W128">
            <v>-414.55440000000004</v>
          </cell>
          <cell r="AA128">
            <v>-426.99103200000008</v>
          </cell>
          <cell r="AE128">
            <v>-439.8007629600001</v>
          </cell>
          <cell r="AI128">
            <v>-452.99478584880012</v>
          </cell>
        </row>
        <row r="129">
          <cell r="B129" t="str">
            <v>Consulting</v>
          </cell>
          <cell r="C129">
            <v>400</v>
          </cell>
          <cell r="M129">
            <v>-319.52</v>
          </cell>
          <cell r="W129">
            <v>-329.10559999999998</v>
          </cell>
          <cell r="AA129">
            <v>-338.978768</v>
          </cell>
          <cell r="AE129">
            <v>-349.14813104000001</v>
          </cell>
          <cell r="AI129">
            <v>-359.62257497120004</v>
          </cell>
        </row>
        <row r="130">
          <cell r="B130" t="str">
            <v>Consulting</v>
          </cell>
          <cell r="C130">
            <v>400</v>
          </cell>
          <cell r="M130">
            <v>-10133.049071428573</v>
          </cell>
          <cell r="W130">
            <v>-10437.040543571431</v>
          </cell>
          <cell r="AA130">
            <v>-10750.151759878574</v>
          </cell>
          <cell r="AE130">
            <v>-11072.656312674932</v>
          </cell>
          <cell r="AI130">
            <v>-11404.836002055179</v>
          </cell>
        </row>
        <row r="131">
          <cell r="B131" t="str">
            <v>Consulting</v>
          </cell>
          <cell r="C131">
            <v>400</v>
          </cell>
          <cell r="M131">
            <v>-5704.5757260045857</v>
          </cell>
          <cell r="W131">
            <v>-5875.7129977847235</v>
          </cell>
          <cell r="AA131">
            <v>-6051.9843877182657</v>
          </cell>
          <cell r="AE131">
            <v>-6233.5439193498141</v>
          </cell>
          <cell r="AI131">
            <v>-6420.5502369303085</v>
          </cell>
        </row>
        <row r="132">
          <cell r="B132" t="str">
            <v>Technology Services</v>
          </cell>
          <cell r="C132">
            <v>400</v>
          </cell>
          <cell r="M132">
            <v>-276.10166666666669</v>
          </cell>
          <cell r="W132">
            <v>-284.38471666666669</v>
          </cell>
          <cell r="AA132">
            <v>-292.91625816666669</v>
          </cell>
          <cell r="AE132">
            <v>-301.70374591166672</v>
          </cell>
          <cell r="AI132">
            <v>-310.75485828901674</v>
          </cell>
        </row>
        <row r="133">
          <cell r="B133" t="str">
            <v>Transportation</v>
          </cell>
          <cell r="C133">
            <v>400</v>
          </cell>
          <cell r="M133">
            <v>-1359.7534521819998</v>
          </cell>
          <cell r="W133">
            <v>-1400.5460557474598</v>
          </cell>
          <cell r="AA133">
            <v>-1442.5624374198837</v>
          </cell>
          <cell r="AE133">
            <v>-1485.8393105424802</v>
          </cell>
          <cell r="AI133">
            <v>-1530.4144898587547</v>
          </cell>
        </row>
        <row r="134">
          <cell r="B134" t="str">
            <v>Consulting</v>
          </cell>
          <cell r="C134">
            <v>400</v>
          </cell>
          <cell r="M134">
            <v>-29741.950400000002</v>
          </cell>
          <cell r="W134">
            <v>-30634.208912000002</v>
          </cell>
          <cell r="AA134">
            <v>-31553.235179360003</v>
          </cell>
          <cell r="AE134">
            <v>-32499.832234740803</v>
          </cell>
          <cell r="AI134">
            <v>-33474.827201783031</v>
          </cell>
        </row>
        <row r="135">
          <cell r="C135" t="str">
            <v>--</v>
          </cell>
          <cell r="M135">
            <v>0</v>
          </cell>
          <cell r="W135">
            <v>0</v>
          </cell>
          <cell r="AA135">
            <v>0</v>
          </cell>
          <cell r="AE135">
            <v>0</v>
          </cell>
          <cell r="AI135">
            <v>0</v>
          </cell>
        </row>
        <row r="136">
          <cell r="C136" t="str">
            <v>--</v>
          </cell>
          <cell r="M136">
            <v>0</v>
          </cell>
          <cell r="W136">
            <v>0</v>
          </cell>
          <cell r="AA136">
            <v>0</v>
          </cell>
          <cell r="AE136">
            <v>0</v>
          </cell>
          <cell r="AI136">
            <v>0</v>
          </cell>
        </row>
        <row r="137">
          <cell r="C137" t="str">
            <v>--</v>
          </cell>
          <cell r="M137">
            <v>0</v>
          </cell>
          <cell r="W137">
            <v>0</v>
          </cell>
          <cell r="AA137">
            <v>0</v>
          </cell>
          <cell r="AE137">
            <v>0</v>
          </cell>
          <cell r="AI137">
            <v>0</v>
          </cell>
        </row>
        <row r="138">
          <cell r="C138" t="str">
            <v>--</v>
          </cell>
          <cell r="M138">
            <v>0</v>
          </cell>
          <cell r="W138">
            <v>0</v>
          </cell>
          <cell r="AA138">
            <v>0</v>
          </cell>
          <cell r="AE138">
            <v>0</v>
          </cell>
          <cell r="AI138">
            <v>0</v>
          </cell>
        </row>
        <row r="139">
          <cell r="C139" t="str">
            <v>--</v>
          </cell>
          <cell r="M139">
            <v>0</v>
          </cell>
          <cell r="W139">
            <v>0</v>
          </cell>
          <cell r="AA139">
            <v>0</v>
          </cell>
          <cell r="AE139">
            <v>0</v>
          </cell>
          <cell r="AI139">
            <v>0</v>
          </cell>
        </row>
        <row r="140">
          <cell r="C140" t="str">
            <v>--</v>
          </cell>
          <cell r="M140">
            <v>0</v>
          </cell>
          <cell r="W140">
            <v>0</v>
          </cell>
          <cell r="AA140">
            <v>0</v>
          </cell>
          <cell r="AE140">
            <v>0</v>
          </cell>
          <cell r="AI140">
            <v>0</v>
          </cell>
        </row>
        <row r="141">
          <cell r="C141">
            <v>500</v>
          </cell>
          <cell r="M141">
            <v>-34211.714818218672</v>
          </cell>
          <cell r="W141">
            <v>-35238.066262765235</v>
          </cell>
          <cell r="AA141">
            <v>-36295.208250648189</v>
          </cell>
          <cell r="AE141">
            <v>-37384.064498167638</v>
          </cell>
          <cell r="AI141">
            <v>-38505.586433112665</v>
          </cell>
        </row>
        <row r="142">
          <cell r="C142">
            <v>500</v>
          </cell>
          <cell r="M142">
            <v>-4000</v>
          </cell>
          <cell r="W142">
            <v>-4120</v>
          </cell>
          <cell r="AA142">
            <v>-4243.6000000000004</v>
          </cell>
          <cell r="AE142">
            <v>-4370.9080000000004</v>
          </cell>
          <cell r="AI142">
            <v>-4502.0352400000002</v>
          </cell>
        </row>
        <row r="143">
          <cell r="C143">
            <v>500</v>
          </cell>
          <cell r="M143">
            <v>-20.887192495979992</v>
          </cell>
          <cell r="W143">
            <v>-21.513808270859393</v>
          </cell>
          <cell r="AA143">
            <v>-22.159222518985175</v>
          </cell>
          <cell r="AE143">
            <v>-22.82399919455473</v>
          </cell>
          <cell r="AI143">
            <v>-23.508719170391373</v>
          </cell>
        </row>
        <row r="144">
          <cell r="C144">
            <v>500</v>
          </cell>
          <cell r="M144">
            <v>-3205.875</v>
          </cell>
          <cell r="W144">
            <v>-3302.05125</v>
          </cell>
          <cell r="AA144">
            <v>-3401.1127875000002</v>
          </cell>
          <cell r="AE144">
            <v>-3503.1461711250004</v>
          </cell>
          <cell r="AI144">
            <v>-3608.2405562587505</v>
          </cell>
        </row>
        <row r="145">
          <cell r="C145">
            <v>500</v>
          </cell>
          <cell r="M145">
            <v>-63.877967777777783</v>
          </cell>
          <cell r="W145">
            <v>-65.794306811111113</v>
          </cell>
          <cell r="AA145">
            <v>-67.768136015444455</v>
          </cell>
          <cell r="AE145">
            <v>-69.801180095907796</v>
          </cell>
          <cell r="AI145">
            <v>-71.895215498785035</v>
          </cell>
        </row>
        <row r="146">
          <cell r="C146">
            <v>500</v>
          </cell>
          <cell r="M146">
            <v>-1863.0949000000003</v>
          </cell>
          <cell r="W146">
            <v>-1918.9877470000004</v>
          </cell>
          <cell r="AA146">
            <v>-1976.5573794100005</v>
          </cell>
          <cell r="AE146">
            <v>-2035.8541007923006</v>
          </cell>
          <cell r="AI146">
            <v>-2096.9297238160698</v>
          </cell>
        </row>
        <row r="147">
          <cell r="C147">
            <v>500</v>
          </cell>
          <cell r="M147">
            <v>-14246</v>
          </cell>
          <cell r="W147">
            <v>-14673.380000000001</v>
          </cell>
          <cell r="AA147">
            <v>-15113.581400000001</v>
          </cell>
          <cell r="AE147">
            <v>-15566.988842000001</v>
          </cell>
          <cell r="AI147">
            <v>-16033.998507260001</v>
          </cell>
        </row>
        <row r="148">
          <cell r="C148">
            <v>500</v>
          </cell>
          <cell r="M148">
            <v>-40.10816091945388</v>
          </cell>
          <cell r="W148">
            <v>-41.311405747037497</v>
          </cell>
          <cell r="AA148">
            <v>-42.550747919448625</v>
          </cell>
          <cell r="AE148">
            <v>-43.827270357032084</v>
          </cell>
          <cell r="AI148">
            <v>-45.142088467743051</v>
          </cell>
        </row>
        <row r="149">
          <cell r="C149">
            <v>500</v>
          </cell>
          <cell r="M149">
            <v>-234.41927118560417</v>
          </cell>
          <cell r="W149">
            <v>-241.45184932117232</v>
          </cell>
          <cell r="AA149">
            <v>-248.69540480080749</v>
          </cell>
          <cell r="AE149">
            <v>-256.15626694483171</v>
          </cell>
          <cell r="AI149">
            <v>-263.84095495317666</v>
          </cell>
        </row>
        <row r="150">
          <cell r="C150">
            <v>500</v>
          </cell>
          <cell r="M150">
            <v>-371.37479511111098</v>
          </cell>
          <cell r="W150">
            <v>-382.51603896444431</v>
          </cell>
          <cell r="AA150">
            <v>-393.99152013337766</v>
          </cell>
          <cell r="AE150">
            <v>-405.81126573737902</v>
          </cell>
          <cell r="AI150">
            <v>-417.98560370950042</v>
          </cell>
        </row>
        <row r="151">
          <cell r="C151">
            <v>500</v>
          </cell>
          <cell r="M151">
            <v>-26.381046666666663</v>
          </cell>
          <cell r="W151">
            <v>-27.172478066666663</v>
          </cell>
          <cell r="AA151">
            <v>-27.987652408666666</v>
          </cell>
          <cell r="AE151">
            <v>-28.827281980926667</v>
          </cell>
          <cell r="AI151">
            <v>-29.692100440354469</v>
          </cell>
        </row>
        <row r="152">
          <cell r="C152">
            <v>500</v>
          </cell>
          <cell r="M152">
            <v>-1230.5334466666668</v>
          </cell>
          <cell r="W152">
            <v>-1267.4494500666669</v>
          </cell>
          <cell r="AA152">
            <v>-1305.472933568667</v>
          </cell>
          <cell r="AE152">
            <v>-1344.6371215757272</v>
          </cell>
          <cell r="AI152">
            <v>-1384.9762352229991</v>
          </cell>
        </row>
        <row r="153">
          <cell r="C153">
            <v>500</v>
          </cell>
          <cell r="M153">
            <v>-1064.2783999999999</v>
          </cell>
          <cell r="W153">
            <v>-1096.2067520000001</v>
          </cell>
          <cell r="AA153">
            <v>-1129.0929545600002</v>
          </cell>
          <cell r="AE153">
            <v>-1162.9657431968003</v>
          </cell>
          <cell r="AI153">
            <v>-1197.8547154927044</v>
          </cell>
        </row>
        <row r="154">
          <cell r="C154">
            <v>500</v>
          </cell>
          <cell r="M154">
            <v>-1542.5304719999999</v>
          </cell>
          <cell r="W154">
            <v>-1588.8063861599999</v>
          </cell>
          <cell r="AA154">
            <v>-1636.4705777447998</v>
          </cell>
          <cell r="AE154">
            <v>-1685.5646950771438</v>
          </cell>
          <cell r="AI154">
            <v>-1736.1316359294581</v>
          </cell>
        </row>
        <row r="155">
          <cell r="C155">
            <v>500</v>
          </cell>
          <cell r="M155">
            <v>-54.51</v>
          </cell>
          <cell r="W155">
            <v>-56.145299999999999</v>
          </cell>
          <cell r="AA155">
            <v>-57.829658999999999</v>
          </cell>
          <cell r="AE155">
            <v>-59.564548770000002</v>
          </cell>
          <cell r="AI155">
            <v>-61.3514852331</v>
          </cell>
        </row>
        <row r="156">
          <cell r="C156">
            <v>500</v>
          </cell>
          <cell r="M156">
            <v>0</v>
          </cell>
          <cell r="W156">
            <v>0</v>
          </cell>
          <cell r="AA156">
            <v>0</v>
          </cell>
          <cell r="AE156">
            <v>0</v>
          </cell>
          <cell r="AI156">
            <v>0</v>
          </cell>
        </row>
        <row r="157">
          <cell r="C157">
            <v>500</v>
          </cell>
          <cell r="M157">
            <v>-311.04413617433863</v>
          </cell>
          <cell r="W157">
            <v>-320.3754602595688</v>
          </cell>
          <cell r="AA157">
            <v>-329.98672406735585</v>
          </cell>
          <cell r="AE157">
            <v>-339.88632578937654</v>
          </cell>
          <cell r="AI157">
            <v>-350.08291556305784</v>
          </cell>
        </row>
        <row r="158">
          <cell r="C158">
            <v>500</v>
          </cell>
          <cell r="M158">
            <v>-1346.8691999999999</v>
          </cell>
          <cell r="W158">
            <v>-1387.2752759999998</v>
          </cell>
          <cell r="AA158">
            <v>-1428.8935342799998</v>
          </cell>
          <cell r="AE158">
            <v>-1471.7603403083999</v>
          </cell>
          <cell r="AI158">
            <v>-1515.913150517652</v>
          </cell>
        </row>
        <row r="159">
          <cell r="C159">
            <v>500</v>
          </cell>
          <cell r="M159">
            <v>-8388.240627111114</v>
          </cell>
          <cell r="W159">
            <v>-8639.8878459244479</v>
          </cell>
          <cell r="AA159">
            <v>-8899.0844813021813</v>
          </cell>
          <cell r="AE159">
            <v>-9166.0570157412476</v>
          </cell>
          <cell r="AI159">
            <v>-9441.0387262134846</v>
          </cell>
        </row>
        <row r="160">
          <cell r="C160">
            <v>500</v>
          </cell>
          <cell r="M160">
            <v>0</v>
          </cell>
          <cell r="W160">
            <v>0</v>
          </cell>
          <cell r="AA160">
            <v>0</v>
          </cell>
          <cell r="AE160">
            <v>0</v>
          </cell>
          <cell r="AI160">
            <v>0</v>
          </cell>
        </row>
        <row r="161">
          <cell r="C161">
            <v>500</v>
          </cell>
          <cell r="M161">
            <v>0</v>
          </cell>
          <cell r="W161">
            <v>0</v>
          </cell>
          <cell r="AA161">
            <v>0</v>
          </cell>
          <cell r="AE161">
            <v>0</v>
          </cell>
          <cell r="AI161">
            <v>0</v>
          </cell>
        </row>
        <row r="162">
          <cell r="C162">
            <v>500</v>
          </cell>
          <cell r="M162">
            <v>-3000.0355</v>
          </cell>
          <cell r="W162">
            <v>-3090.0365650000003</v>
          </cell>
          <cell r="AA162">
            <v>-3182.7376619500005</v>
          </cell>
          <cell r="AE162">
            <v>-3278.2197918085008</v>
          </cell>
          <cell r="AI162">
            <v>-3376.5663855627558</v>
          </cell>
        </row>
        <row r="163">
          <cell r="C163">
            <v>500</v>
          </cell>
          <cell r="M163">
            <v>0</v>
          </cell>
          <cell r="W163">
            <v>0</v>
          </cell>
          <cell r="AA163">
            <v>0</v>
          </cell>
          <cell r="AE163">
            <v>0</v>
          </cell>
          <cell r="AI163">
            <v>0</v>
          </cell>
        </row>
        <row r="164">
          <cell r="C164">
            <v>500</v>
          </cell>
          <cell r="M164">
            <v>0</v>
          </cell>
          <cell r="W164">
            <v>0</v>
          </cell>
          <cell r="AA164">
            <v>0</v>
          </cell>
          <cell r="AE164">
            <v>0</v>
          </cell>
          <cell r="AI164">
            <v>0</v>
          </cell>
        </row>
        <row r="165">
          <cell r="C165">
            <v>500</v>
          </cell>
          <cell r="M165">
            <v>0</v>
          </cell>
          <cell r="W165">
            <v>0</v>
          </cell>
          <cell r="AA165">
            <v>0</v>
          </cell>
          <cell r="AE165">
            <v>0</v>
          </cell>
          <cell r="AI165">
            <v>0</v>
          </cell>
        </row>
        <row r="166">
          <cell r="C166">
            <v>500</v>
          </cell>
          <cell r="M166">
            <v>0</v>
          </cell>
          <cell r="W166">
            <v>0</v>
          </cell>
          <cell r="AA166">
            <v>0</v>
          </cell>
          <cell r="AE166">
            <v>0</v>
          </cell>
          <cell r="AI166">
            <v>0</v>
          </cell>
        </row>
        <row r="167">
          <cell r="B167" t="str">
            <v>Contingency</v>
          </cell>
          <cell r="C167">
            <v>400</v>
          </cell>
          <cell r="M167">
            <v>-50000</v>
          </cell>
          <cell r="W167">
            <v>-26500</v>
          </cell>
          <cell r="AA167">
            <v>-27295</v>
          </cell>
          <cell r="AE167">
            <v>-28113.850000000002</v>
          </cell>
          <cell r="AI167">
            <v>-28957.265500000001</v>
          </cell>
        </row>
        <row r="168">
          <cell r="C168">
            <v>500</v>
          </cell>
          <cell r="M168">
            <v>-50000</v>
          </cell>
          <cell r="W168">
            <v>0</v>
          </cell>
          <cell r="AA168">
            <v>0</v>
          </cell>
          <cell r="AE168">
            <v>0</v>
          </cell>
          <cell r="AI168">
            <v>0</v>
          </cell>
        </row>
        <row r="169">
          <cell r="C169" t="str">
            <v>--</v>
          </cell>
          <cell r="M169">
            <v>0</v>
          </cell>
          <cell r="W169">
            <v>0</v>
          </cell>
          <cell r="AA169">
            <v>0</v>
          </cell>
          <cell r="AE169">
            <v>0</v>
          </cell>
          <cell r="AI169">
            <v>0</v>
          </cell>
        </row>
        <row r="170">
          <cell r="C170" t="str">
            <v>--</v>
          </cell>
          <cell r="M170">
            <v>0</v>
          </cell>
          <cell r="W170">
            <v>0</v>
          </cell>
          <cell r="AA170">
            <v>0</v>
          </cell>
          <cell r="AE170">
            <v>0</v>
          </cell>
          <cell r="AI170">
            <v>0</v>
          </cell>
        </row>
        <row r="172">
          <cell r="M172">
            <v>-318910.41655968345</v>
          </cell>
          <cell r="W172">
            <v>-251977.72905647388</v>
          </cell>
          <cell r="AA172">
            <v>-259537.06092816818</v>
          </cell>
          <cell r="AE172">
            <v>-267323.17275601311</v>
          </cell>
          <cell r="AI172">
            <v>-275342.86793869355</v>
          </cell>
        </row>
        <row r="173">
          <cell r="M173">
            <v>0</v>
          </cell>
          <cell r="W173">
            <v>0</v>
          </cell>
          <cell r="AA173">
            <v>0</v>
          </cell>
          <cell r="AE173">
            <v>0</v>
          </cell>
          <cell r="AI173">
            <v>0</v>
          </cell>
        </row>
        <row r="175">
          <cell r="C175">
            <v>400</v>
          </cell>
          <cell r="M175">
            <v>0</v>
          </cell>
          <cell r="W175">
            <v>0</v>
          </cell>
          <cell r="AA175">
            <v>0</v>
          </cell>
          <cell r="AE175">
            <v>0</v>
          </cell>
          <cell r="AI175">
            <v>0</v>
          </cell>
        </row>
        <row r="176">
          <cell r="C176" t="str">
            <v>--</v>
          </cell>
          <cell r="M176">
            <v>0</v>
          </cell>
          <cell r="W176">
            <v>0</v>
          </cell>
          <cell r="AA176">
            <v>0</v>
          </cell>
          <cell r="AE176">
            <v>0</v>
          </cell>
          <cell r="AI176">
            <v>0</v>
          </cell>
        </row>
        <row r="177">
          <cell r="C177" t="str">
            <v>--</v>
          </cell>
          <cell r="M177">
            <v>0</v>
          </cell>
          <cell r="W177">
            <v>0</v>
          </cell>
          <cell r="AA177">
            <v>0</v>
          </cell>
          <cell r="AE177">
            <v>0</v>
          </cell>
          <cell r="AI177">
            <v>0</v>
          </cell>
        </row>
        <row r="178">
          <cell r="B178" t="str">
            <v>Technology Services</v>
          </cell>
          <cell r="C178">
            <v>400</v>
          </cell>
          <cell r="M178">
            <v>-13588.864236334444</v>
          </cell>
          <cell r="W178">
            <v>-13996.530163424479</v>
          </cell>
          <cell r="AA178">
            <v>-14416.426068327213</v>
          </cell>
          <cell r="AE178">
            <v>-14848.918850377029</v>
          </cell>
          <cell r="AI178">
            <v>-15294.386415888341</v>
          </cell>
        </row>
        <row r="179">
          <cell r="B179" t="str">
            <v>Sponsor Fee</v>
          </cell>
          <cell r="C179">
            <v>400</v>
          </cell>
          <cell r="M179">
            <v>-68000</v>
          </cell>
          <cell r="W179">
            <v>-70040</v>
          </cell>
          <cell r="AA179">
            <v>-72141.2</v>
          </cell>
          <cell r="AE179">
            <v>-74305.436000000002</v>
          </cell>
          <cell r="AI179">
            <v>-76534.59908</v>
          </cell>
        </row>
        <row r="180">
          <cell r="B180" t="str">
            <v>Consulting</v>
          </cell>
          <cell r="C180">
            <v>400</v>
          </cell>
          <cell r="M180">
            <v>-110000</v>
          </cell>
          <cell r="W180">
            <v>-113300</v>
          </cell>
          <cell r="AA180">
            <v>-116699</v>
          </cell>
          <cell r="AE180">
            <v>-120199.97</v>
          </cell>
          <cell r="AI180">
            <v>-123805.9691</v>
          </cell>
        </row>
        <row r="181">
          <cell r="B181" t="str">
            <v>Consulting</v>
          </cell>
          <cell r="C181">
            <v>400</v>
          </cell>
          <cell r="M181">
            <v>-4500</v>
          </cell>
          <cell r="W181">
            <v>-4635</v>
          </cell>
          <cell r="AA181">
            <v>-4774.05</v>
          </cell>
          <cell r="AE181">
            <v>-4917.2715000000007</v>
          </cell>
          <cell r="AI181">
            <v>-5064.7896450000007</v>
          </cell>
        </row>
        <row r="182">
          <cell r="B182" t="str">
            <v>Legal</v>
          </cell>
          <cell r="C182">
            <v>400</v>
          </cell>
          <cell r="M182">
            <v>-20000</v>
          </cell>
          <cell r="W182">
            <v>-20600</v>
          </cell>
          <cell r="AA182">
            <v>-21218</v>
          </cell>
          <cell r="AE182">
            <v>-21854.54</v>
          </cell>
          <cell r="AI182">
            <v>-22510.176200000002</v>
          </cell>
        </row>
        <row r="183">
          <cell r="B183" t="str">
            <v>Technology Services</v>
          </cell>
          <cell r="C183">
            <v>400</v>
          </cell>
          <cell r="M183">
            <v>-28.137720250000019</v>
          </cell>
          <cell r="W183">
            <v>-28.981851857500018</v>
          </cell>
          <cell r="AA183">
            <v>-29.851307413225019</v>
          </cell>
          <cell r="AE183">
            <v>-30.746846635621772</v>
          </cell>
          <cell r="AI183">
            <v>-31.669252034690427</v>
          </cell>
        </row>
        <row r="184">
          <cell r="B184" t="str">
            <v>Consulting</v>
          </cell>
          <cell r="C184">
            <v>400</v>
          </cell>
          <cell r="M184">
            <v>-21020.153340141602</v>
          </cell>
          <cell r="W184">
            <v>-21650.757940345851</v>
          </cell>
          <cell r="AA184">
            <v>-22300.280678556228</v>
          </cell>
          <cell r="AE184">
            <v>-22969.289098912916</v>
          </cell>
          <cell r="AI184">
            <v>-23658.367771880305</v>
          </cell>
        </row>
        <row r="185">
          <cell r="B185" t="str">
            <v>Other Facility Costs</v>
          </cell>
          <cell r="C185">
            <v>400</v>
          </cell>
          <cell r="M185">
            <v>-58000.000000000007</v>
          </cell>
          <cell r="W185">
            <v>-59740.000000000007</v>
          </cell>
          <cell r="AA185">
            <v>-61532.200000000012</v>
          </cell>
          <cell r="AE185">
            <v>-63378.166000000012</v>
          </cell>
          <cell r="AI185">
            <v>-65279.510980000014</v>
          </cell>
        </row>
        <row r="186">
          <cell r="B186" t="str">
            <v>Rent</v>
          </cell>
          <cell r="C186">
            <v>400</v>
          </cell>
          <cell r="M186">
            <v>-377</v>
          </cell>
          <cell r="W186">
            <v>-388.31</v>
          </cell>
          <cell r="AA186">
            <v>-399.95929999999998</v>
          </cell>
          <cell r="AE186">
            <v>-411.958079</v>
          </cell>
          <cell r="AI186">
            <v>-424.31682137000001</v>
          </cell>
        </row>
        <row r="187">
          <cell r="B187" t="str">
            <v>Technology Services</v>
          </cell>
          <cell r="C187">
            <v>400</v>
          </cell>
          <cell r="M187">
            <v>-35598.555461044445</v>
          </cell>
          <cell r="W187">
            <v>-36666.512124875779</v>
          </cell>
          <cell r="AA187">
            <v>-37766.507488622054</v>
          </cell>
          <cell r="AE187">
            <v>-38899.502713280715</v>
          </cell>
          <cell r="AI187">
            <v>-40066.487794679138</v>
          </cell>
        </row>
        <row r="188">
          <cell r="B188" t="str">
            <v>Technology Services</v>
          </cell>
          <cell r="C188">
            <v>400</v>
          </cell>
          <cell r="M188">
            <v>-33000</v>
          </cell>
          <cell r="W188">
            <v>-33990</v>
          </cell>
          <cell r="AA188">
            <v>-35009.700000000004</v>
          </cell>
          <cell r="AE188">
            <v>-36059.991000000002</v>
          </cell>
          <cell r="AI188">
            <v>-37141.790730000001</v>
          </cell>
        </row>
        <row r="189">
          <cell r="B189" t="str">
            <v>Consulting</v>
          </cell>
          <cell r="C189">
            <v>400</v>
          </cell>
          <cell r="M189">
            <v>-280.11880000000002</v>
          </cell>
          <cell r="W189">
            <v>-288.52236400000004</v>
          </cell>
          <cell r="AA189">
            <v>-297.17803492000007</v>
          </cell>
          <cell r="AE189">
            <v>-306.09337596760008</v>
          </cell>
          <cell r="AI189">
            <v>-315.27617724662809</v>
          </cell>
        </row>
        <row r="190">
          <cell r="B190" t="str">
            <v>Technology Services</v>
          </cell>
          <cell r="C190">
            <v>400</v>
          </cell>
          <cell r="M190">
            <v>-4506.7980777633329</v>
          </cell>
          <cell r="W190">
            <v>-4642.0020200962326</v>
          </cell>
          <cell r="AA190">
            <v>-4781.2620806991199</v>
          </cell>
          <cell r="AE190">
            <v>-4924.6999431200938</v>
          </cell>
          <cell r="AI190">
            <v>-5072.4409414136971</v>
          </cell>
        </row>
        <row r="191">
          <cell r="B191" t="str">
            <v>Marketing</v>
          </cell>
          <cell r="C191">
            <v>400</v>
          </cell>
          <cell r="M191">
            <v>-746.35860000000002</v>
          </cell>
          <cell r="W191">
            <v>-768.74935800000003</v>
          </cell>
          <cell r="AA191">
            <v>-791.8118387400001</v>
          </cell>
          <cell r="AE191">
            <v>-815.5661939022001</v>
          </cell>
          <cell r="AI191">
            <v>-840.03317971926617</v>
          </cell>
        </row>
        <row r="192">
          <cell r="B192" t="str">
            <v>Marketing</v>
          </cell>
          <cell r="C192">
            <v>400</v>
          </cell>
          <cell r="M192">
            <v>-1500</v>
          </cell>
          <cell r="W192">
            <v>-1545</v>
          </cell>
          <cell r="AA192">
            <v>-1591.3500000000001</v>
          </cell>
          <cell r="AE192">
            <v>-1639.0905000000002</v>
          </cell>
          <cell r="AI192">
            <v>-1688.2632150000004</v>
          </cell>
        </row>
        <row r="193">
          <cell r="B193" t="str">
            <v>Consulting</v>
          </cell>
          <cell r="C193">
            <v>400</v>
          </cell>
          <cell r="M193">
            <v>-1140.9383868166665</v>
          </cell>
          <cell r="W193">
            <v>-1175.1665384211665</v>
          </cell>
          <cell r="AA193">
            <v>-1210.4215345738014</v>
          </cell>
          <cell r="AE193">
            <v>-1246.7341806110155</v>
          </cell>
          <cell r="AI193">
            <v>-1284.1362060293461</v>
          </cell>
        </row>
        <row r="194">
          <cell r="B194" t="str">
            <v>Marketing</v>
          </cell>
          <cell r="C194">
            <v>400</v>
          </cell>
          <cell r="M194">
            <v>-20671.990133333333</v>
          </cell>
          <cell r="W194">
            <v>-21292.149837333334</v>
          </cell>
          <cell r="AA194">
            <v>-21930.914332453336</v>
          </cell>
          <cell r="AE194">
            <v>-22588.841762426935</v>
          </cell>
          <cell r="AI194">
            <v>-23266.507015299743</v>
          </cell>
        </row>
        <row r="195">
          <cell r="B195" t="str">
            <v>Technology Services</v>
          </cell>
          <cell r="C195">
            <v>400</v>
          </cell>
          <cell r="M195">
            <v>-6151.5771952824625</v>
          </cell>
          <cell r="W195">
            <v>-6336.1245111409362</v>
          </cell>
          <cell r="AA195">
            <v>-6526.2082464751647</v>
          </cell>
          <cell r="AE195">
            <v>-6721.9944938694198</v>
          </cell>
          <cell r="AI195">
            <v>-6923.6543286855022</v>
          </cell>
        </row>
        <row r="196">
          <cell r="B196" t="str">
            <v>Other Facility Costs</v>
          </cell>
          <cell r="C196">
            <v>400</v>
          </cell>
          <cell r="M196">
            <v>-6000</v>
          </cell>
          <cell r="W196">
            <v>-6180</v>
          </cell>
          <cell r="AA196">
            <v>-6365.4000000000005</v>
          </cell>
          <cell r="AE196">
            <v>-6556.362000000001</v>
          </cell>
          <cell r="AI196">
            <v>-6753.0528600000016</v>
          </cell>
        </row>
        <row r="197">
          <cell r="B197" t="str">
            <v>Consulting</v>
          </cell>
          <cell r="C197">
            <v>400</v>
          </cell>
          <cell r="M197">
            <v>-182.31</v>
          </cell>
          <cell r="W197">
            <v>-187.77930000000001</v>
          </cell>
          <cell r="AA197">
            <v>-193.41267900000003</v>
          </cell>
          <cell r="AE197">
            <v>-199.21505937000003</v>
          </cell>
          <cell r="AI197">
            <v>-205.19151115110003</v>
          </cell>
        </row>
        <row r="198">
          <cell r="C198" t="str">
            <v>--</v>
          </cell>
          <cell r="M198">
            <v>0</v>
          </cell>
          <cell r="W198">
            <v>0</v>
          </cell>
          <cell r="AA198">
            <v>0</v>
          </cell>
          <cell r="AE198">
            <v>0</v>
          </cell>
          <cell r="AI198">
            <v>0</v>
          </cell>
        </row>
        <row r="199">
          <cell r="C199" t="str">
            <v>--</v>
          </cell>
          <cell r="M199">
            <v>0</v>
          </cell>
          <cell r="W199">
            <v>0</v>
          </cell>
          <cell r="AA199">
            <v>0</v>
          </cell>
          <cell r="AE199">
            <v>0</v>
          </cell>
          <cell r="AI199">
            <v>0</v>
          </cell>
        </row>
        <row r="200">
          <cell r="C200" t="str">
            <v>--</v>
          </cell>
          <cell r="M200">
            <v>0</v>
          </cell>
          <cell r="W200">
            <v>0</v>
          </cell>
          <cell r="AA200">
            <v>0</v>
          </cell>
          <cell r="AE200">
            <v>0</v>
          </cell>
          <cell r="AI200">
            <v>0</v>
          </cell>
        </row>
        <row r="201">
          <cell r="C201">
            <v>400</v>
          </cell>
          <cell r="M201">
            <v>0</v>
          </cell>
          <cell r="W201">
            <v>0</v>
          </cell>
          <cell r="AA201">
            <v>0</v>
          </cell>
          <cell r="AE201">
            <v>0</v>
          </cell>
          <cell r="AI201">
            <v>0</v>
          </cell>
        </row>
        <row r="202">
          <cell r="C202" t="str">
            <v>--</v>
          </cell>
          <cell r="M202">
            <v>0</v>
          </cell>
          <cell r="W202">
            <v>0</v>
          </cell>
          <cell r="AA202">
            <v>0</v>
          </cell>
          <cell r="AE202">
            <v>0</v>
          </cell>
          <cell r="AI202">
            <v>0</v>
          </cell>
        </row>
        <row r="203">
          <cell r="C203" t="str">
            <v>--</v>
          </cell>
          <cell r="M203">
            <v>0</v>
          </cell>
          <cell r="W203">
            <v>0</v>
          </cell>
          <cell r="AA203">
            <v>0</v>
          </cell>
          <cell r="AE203">
            <v>0</v>
          </cell>
          <cell r="AI203">
            <v>0</v>
          </cell>
        </row>
        <row r="204">
          <cell r="C204">
            <v>500</v>
          </cell>
          <cell r="M204">
            <v>-562.75440499999957</v>
          </cell>
          <cell r="W204">
            <v>-579.63703714999951</v>
          </cell>
          <cell r="AA204">
            <v>-597.02614826449951</v>
          </cell>
          <cell r="AE204">
            <v>-614.93693271243455</v>
          </cell>
          <cell r="AI204">
            <v>-633.38504069380758</v>
          </cell>
        </row>
        <row r="205">
          <cell r="C205">
            <v>500</v>
          </cell>
          <cell r="M205">
            <v>-9856.2904848096314</v>
          </cell>
          <cell r="W205">
            <v>-10151.97919935392</v>
          </cell>
          <cell r="AA205">
            <v>-10456.538575334538</v>
          </cell>
          <cell r="AE205">
            <v>-10770.234732594574</v>
          </cell>
          <cell r="AI205">
            <v>-11093.341774572411</v>
          </cell>
        </row>
        <row r="206">
          <cell r="C206">
            <v>500</v>
          </cell>
          <cell r="M206">
            <v>-196.096756</v>
          </cell>
          <cell r="W206">
            <v>-201.97965868</v>
          </cell>
          <cell r="AA206">
            <v>-208.03904844039999</v>
          </cell>
          <cell r="AE206">
            <v>-214.28021989361201</v>
          </cell>
          <cell r="AI206">
            <v>-220.70862649042039</v>
          </cell>
        </row>
        <row r="207">
          <cell r="C207">
            <v>500</v>
          </cell>
          <cell r="M207">
            <v>-4754.33</v>
          </cell>
          <cell r="W207">
            <v>-4896.9598999999998</v>
          </cell>
          <cell r="AA207">
            <v>-5043.8686969999999</v>
          </cell>
          <cell r="AE207">
            <v>-5195.1847579100004</v>
          </cell>
          <cell r="AI207">
            <v>-5351.0403006473007</v>
          </cell>
        </row>
        <row r="208">
          <cell r="C208">
            <v>500</v>
          </cell>
          <cell r="M208">
            <v>-507.75910000000005</v>
          </cell>
          <cell r="W208">
            <v>-522.99187300000006</v>
          </cell>
          <cell r="AA208">
            <v>-538.68162919000008</v>
          </cell>
          <cell r="AE208">
            <v>-554.84207806570009</v>
          </cell>
          <cell r="AI208">
            <v>-571.48734040767113</v>
          </cell>
        </row>
        <row r="209">
          <cell r="C209">
            <v>500</v>
          </cell>
          <cell r="M209">
            <v>-24.645364757999971</v>
          </cell>
          <cell r="W209">
            <v>-25.38472570073997</v>
          </cell>
          <cell r="AA209">
            <v>-26.146267471762169</v>
          </cell>
          <cell r="AE209">
            <v>-26.930655495915033</v>
          </cell>
          <cell r="AI209">
            <v>-27.738575160792486</v>
          </cell>
        </row>
        <row r="210">
          <cell r="C210">
            <v>500</v>
          </cell>
          <cell r="M210">
            <v>-125.1656</v>
          </cell>
          <cell r="W210">
            <v>-128.920568</v>
          </cell>
          <cell r="AA210">
            <v>-132.78818504</v>
          </cell>
          <cell r="AE210">
            <v>-136.7718305912</v>
          </cell>
          <cell r="AI210">
            <v>-140.87498550893599</v>
          </cell>
        </row>
        <row r="211">
          <cell r="C211">
            <v>500</v>
          </cell>
          <cell r="M211">
            <v>-2296.4365000000003</v>
          </cell>
          <cell r="W211">
            <v>-2365.3295950000002</v>
          </cell>
          <cell r="AA211">
            <v>-2436.2894828500002</v>
          </cell>
          <cell r="AE211">
            <v>-2509.3781673355002</v>
          </cell>
          <cell r="AI211">
            <v>-2584.6595123555653</v>
          </cell>
        </row>
        <row r="212">
          <cell r="C212">
            <v>500</v>
          </cell>
          <cell r="M212">
            <v>-160.30782666666664</v>
          </cell>
          <cell r="W212">
            <v>-165.11706146666666</v>
          </cell>
          <cell r="AA212">
            <v>-170.07057331066665</v>
          </cell>
          <cell r="AE212">
            <v>-175.17269050998664</v>
          </cell>
          <cell r="AI212">
            <v>-180.42787122528625</v>
          </cell>
        </row>
        <row r="213">
          <cell r="C213">
            <v>500</v>
          </cell>
          <cell r="M213">
            <v>-703.78903646666652</v>
          </cell>
          <cell r="W213">
            <v>-724.9027075606665</v>
          </cell>
          <cell r="AA213">
            <v>-746.6497887874865</v>
          </cell>
          <cell r="AE213">
            <v>-769.04928245111114</v>
          </cell>
          <cell r="AI213">
            <v>-792.12076092464451</v>
          </cell>
        </row>
        <row r="214">
          <cell r="C214" t="str">
            <v>--</v>
          </cell>
          <cell r="M214">
            <v>0</v>
          </cell>
          <cell r="W214">
            <v>0</v>
          </cell>
          <cell r="AA214">
            <v>0</v>
          </cell>
          <cell r="AE214">
            <v>0</v>
          </cell>
          <cell r="AI214">
            <v>0</v>
          </cell>
        </row>
        <row r="215">
          <cell r="C215" t="str">
            <v>--</v>
          </cell>
          <cell r="M215">
            <v>0</v>
          </cell>
          <cell r="W215">
            <v>0</v>
          </cell>
          <cell r="AA215">
            <v>0</v>
          </cell>
          <cell r="AE215">
            <v>0</v>
          </cell>
          <cell r="AI215">
            <v>0</v>
          </cell>
        </row>
        <row r="216">
          <cell r="C216" t="str">
            <v>--</v>
          </cell>
          <cell r="M216">
            <v>0</v>
          </cell>
          <cell r="W216">
            <v>0</v>
          </cell>
          <cell r="AA216">
            <v>0</v>
          </cell>
          <cell r="AE216">
            <v>0</v>
          </cell>
          <cell r="AI216">
            <v>0</v>
          </cell>
        </row>
        <row r="217">
          <cell r="C217" t="str">
            <v>--</v>
          </cell>
          <cell r="M217">
            <v>0</v>
          </cell>
          <cell r="W217">
            <v>0</v>
          </cell>
          <cell r="AA217">
            <v>0</v>
          </cell>
          <cell r="AE217">
            <v>0</v>
          </cell>
          <cell r="AI217">
            <v>0</v>
          </cell>
        </row>
        <row r="218">
          <cell r="C218" t="str">
            <v>--</v>
          </cell>
          <cell r="M218">
            <v>0</v>
          </cell>
          <cell r="W218">
            <v>0</v>
          </cell>
          <cell r="AA218">
            <v>0</v>
          </cell>
          <cell r="AE218">
            <v>0</v>
          </cell>
          <cell r="AI218">
            <v>0</v>
          </cell>
        </row>
        <row r="220">
          <cell r="M220">
            <v>-424480.37702466716</v>
          </cell>
          <cell r="W220">
            <v>-437214.78833540727</v>
          </cell>
          <cell r="AA220">
            <v>-450331.23198546947</v>
          </cell>
          <cell r="AE220">
            <v>-463841.16894503363</v>
          </cell>
          <cell r="AI220">
            <v>-477756.40401338454</v>
          </cell>
        </row>
        <row r="221">
          <cell r="M221">
            <v>0</v>
          </cell>
          <cell r="W221">
            <v>0</v>
          </cell>
          <cell r="AA221">
            <v>0</v>
          </cell>
          <cell r="AE221">
            <v>0</v>
          </cell>
          <cell r="AI221">
            <v>0</v>
          </cell>
        </row>
        <row r="223">
          <cell r="C223">
            <v>600</v>
          </cell>
          <cell r="M223">
            <v>-680827</v>
          </cell>
          <cell r="W223">
            <v>-300000</v>
          </cell>
          <cell r="AA223">
            <v>0</v>
          </cell>
          <cell r="AE223">
            <v>0</v>
          </cell>
          <cell r="AI223">
            <v>0</v>
          </cell>
        </row>
        <row r="224">
          <cell r="C224">
            <v>600</v>
          </cell>
          <cell r="M224">
            <v>-268774</v>
          </cell>
          <cell r="W224">
            <v>0</v>
          </cell>
          <cell r="AA224">
            <v>0</v>
          </cell>
          <cell r="AE224">
            <v>0</v>
          </cell>
          <cell r="AI224">
            <v>0</v>
          </cell>
        </row>
        <row r="225">
          <cell r="C225">
            <v>600</v>
          </cell>
          <cell r="M225">
            <v>0</v>
          </cell>
          <cell r="W225">
            <v>0</v>
          </cell>
          <cell r="AA225">
            <v>0</v>
          </cell>
          <cell r="AE225">
            <v>0</v>
          </cell>
          <cell r="AI225">
            <v>0</v>
          </cell>
        </row>
        <row r="226">
          <cell r="C226">
            <v>600</v>
          </cell>
          <cell r="M226">
            <v>0</v>
          </cell>
          <cell r="W226">
            <v>0</v>
          </cell>
          <cell r="AA226">
            <v>0</v>
          </cell>
          <cell r="AE226">
            <v>0</v>
          </cell>
          <cell r="AI226">
            <v>0</v>
          </cell>
        </row>
        <row r="227">
          <cell r="C227">
            <v>600</v>
          </cell>
          <cell r="M227">
            <v>0</v>
          </cell>
          <cell r="W227">
            <v>0</v>
          </cell>
          <cell r="AA227">
            <v>0</v>
          </cell>
          <cell r="AE227">
            <v>0</v>
          </cell>
          <cell r="AI227">
            <v>0</v>
          </cell>
        </row>
        <row r="228">
          <cell r="C228">
            <v>600</v>
          </cell>
          <cell r="M228">
            <v>-21927</v>
          </cell>
          <cell r="W228">
            <v>-22584.81</v>
          </cell>
          <cell r="AA228">
            <v>-22584.81</v>
          </cell>
          <cell r="AE228">
            <v>-22584.81</v>
          </cell>
          <cell r="AI228">
            <v>-22584.81</v>
          </cell>
        </row>
        <row r="229">
          <cell r="C229">
            <v>600</v>
          </cell>
          <cell r="M229">
            <v>-14750</v>
          </cell>
          <cell r="W229">
            <v>-15192.5</v>
          </cell>
          <cell r="AA229">
            <v>-15192.5</v>
          </cell>
          <cell r="AE229">
            <v>-15192.5</v>
          </cell>
          <cell r="AI229">
            <v>-15192.5</v>
          </cell>
        </row>
        <row r="230">
          <cell r="C230">
            <v>600</v>
          </cell>
          <cell r="M230">
            <v>-15000</v>
          </cell>
          <cell r="W230">
            <v>-15450</v>
          </cell>
          <cell r="AA230">
            <v>-15450</v>
          </cell>
          <cell r="AE230">
            <v>-15450</v>
          </cell>
          <cell r="AI230">
            <v>-15450</v>
          </cell>
        </row>
        <row r="232">
          <cell r="M232">
            <v>-1001277.9999999999</v>
          </cell>
          <cell r="W232">
            <v>-353227.31</v>
          </cell>
          <cell r="AA232">
            <v>-53227.31</v>
          </cell>
          <cell r="AE232">
            <v>-53227.31</v>
          </cell>
          <cell r="AI232">
            <v>-53227.31</v>
          </cell>
        </row>
        <row r="233">
          <cell r="M233">
            <v>0</v>
          </cell>
          <cell r="W233">
            <v>0</v>
          </cell>
          <cell r="AA233">
            <v>0</v>
          </cell>
          <cell r="AE233">
            <v>0</v>
          </cell>
          <cell r="AI233">
            <v>0</v>
          </cell>
        </row>
        <row r="235">
          <cell r="B235" t="str">
            <v>Food Services</v>
          </cell>
          <cell r="C235">
            <v>400</v>
          </cell>
          <cell r="M235">
            <v>-205423.21635952659</v>
          </cell>
          <cell r="W235">
            <v>-211585.91285031239</v>
          </cell>
          <cell r="AA235">
            <v>-211585.91285031239</v>
          </cell>
          <cell r="AE235">
            <v>-211585.91285031239</v>
          </cell>
          <cell r="AI235">
            <v>-211585.91285031239</v>
          </cell>
        </row>
        <row r="236">
          <cell r="C236" t="str">
            <v>--</v>
          </cell>
          <cell r="M236">
            <v>0</v>
          </cell>
          <cell r="W236">
            <v>0</v>
          </cell>
          <cell r="AA236">
            <v>0</v>
          </cell>
          <cell r="AE236">
            <v>0</v>
          </cell>
          <cell r="AI236">
            <v>0</v>
          </cell>
        </row>
        <row r="237">
          <cell r="C237">
            <v>500</v>
          </cell>
          <cell r="M237">
            <v>-103</v>
          </cell>
          <cell r="W237">
            <v>-106.09</v>
          </cell>
          <cell r="AA237">
            <v>-106.09</v>
          </cell>
          <cell r="AE237">
            <v>-106.09</v>
          </cell>
          <cell r="AI237">
            <v>-106.09</v>
          </cell>
        </row>
        <row r="238">
          <cell r="C238">
            <v>500</v>
          </cell>
          <cell r="M238">
            <v>-2080.6</v>
          </cell>
          <cell r="W238">
            <v>-2143.018</v>
          </cell>
          <cell r="AA238">
            <v>-2143.018</v>
          </cell>
          <cell r="AE238">
            <v>-2143.018</v>
          </cell>
          <cell r="AI238">
            <v>-2143.018</v>
          </cell>
        </row>
        <row r="239">
          <cell r="C239">
            <v>500</v>
          </cell>
          <cell r="M239">
            <v>-51.5</v>
          </cell>
          <cell r="W239">
            <v>-53.045000000000002</v>
          </cell>
          <cell r="AA239">
            <v>-53.045000000000002</v>
          </cell>
          <cell r="AE239">
            <v>-53.045000000000002</v>
          </cell>
          <cell r="AI239">
            <v>-53.045000000000002</v>
          </cell>
        </row>
        <row r="240">
          <cell r="C240" t="str">
            <v>--</v>
          </cell>
          <cell r="M240">
            <v>0</v>
          </cell>
          <cell r="W240">
            <v>0</v>
          </cell>
          <cell r="AA240">
            <v>0</v>
          </cell>
          <cell r="AE240">
            <v>0</v>
          </cell>
          <cell r="AI240">
            <v>0</v>
          </cell>
        </row>
        <row r="242">
          <cell r="M242">
            <v>-207658.31635952659</v>
          </cell>
          <cell r="W242">
            <v>-213888.06585031241</v>
          </cell>
          <cell r="AA242">
            <v>-213888.06585031241</v>
          </cell>
          <cell r="AE242">
            <v>-213888.06585031241</v>
          </cell>
          <cell r="AI242">
            <v>-213888.06585031241</v>
          </cell>
        </row>
        <row r="243">
          <cell r="C243" t="str">
            <v>--</v>
          </cell>
          <cell r="M243">
            <v>0</v>
          </cell>
          <cell r="W243">
            <v>0</v>
          </cell>
          <cell r="AA243">
            <v>0</v>
          </cell>
          <cell r="AE243">
            <v>0</v>
          </cell>
          <cell r="AI243">
            <v>0</v>
          </cell>
        </row>
        <row r="244">
          <cell r="C244" t="str">
            <v>--</v>
          </cell>
          <cell r="M244">
            <v>0</v>
          </cell>
          <cell r="W244">
            <v>0</v>
          </cell>
          <cell r="AA244">
            <v>0</v>
          </cell>
          <cell r="AE244">
            <v>0</v>
          </cell>
          <cell r="AI244">
            <v>0</v>
          </cell>
        </row>
        <row r="245">
          <cell r="B245" t="str">
            <v>Rent</v>
          </cell>
          <cell r="C245">
            <v>400</v>
          </cell>
          <cell r="M245">
            <v>-166452</v>
          </cell>
          <cell r="W245">
            <v>-60000</v>
          </cell>
          <cell r="AA245">
            <v>-60000</v>
          </cell>
          <cell r="AE245">
            <v>-60000</v>
          </cell>
          <cell r="AI245">
            <v>-60000</v>
          </cell>
        </row>
        <row r="246">
          <cell r="C246" t="str">
            <v>--</v>
          </cell>
          <cell r="M246">
            <v>0</v>
          </cell>
          <cell r="W246">
            <v>0</v>
          </cell>
          <cell r="AA246">
            <v>0</v>
          </cell>
          <cell r="AE246">
            <v>0</v>
          </cell>
          <cell r="AI246">
            <v>0</v>
          </cell>
        </row>
        <row r="248">
          <cell r="M248">
            <v>-166452</v>
          </cell>
          <cell r="W248">
            <v>-60000</v>
          </cell>
          <cell r="AA248">
            <v>-60000</v>
          </cell>
          <cell r="AE248">
            <v>-60000</v>
          </cell>
          <cell r="AI248">
            <v>-60000</v>
          </cell>
        </row>
        <row r="249">
          <cell r="M249">
            <v>0</v>
          </cell>
          <cell r="W249">
            <v>0</v>
          </cell>
          <cell r="AA249">
            <v>0</v>
          </cell>
          <cell r="AE249">
            <v>0</v>
          </cell>
          <cell r="AI249">
            <v>0</v>
          </cell>
        </row>
        <row r="251">
          <cell r="C251">
            <v>400</v>
          </cell>
          <cell r="M251">
            <v>0</v>
          </cell>
          <cell r="W251">
            <v>0</v>
          </cell>
          <cell r="AA251">
            <v>0</v>
          </cell>
          <cell r="AE251">
            <v>0</v>
          </cell>
          <cell r="AI251">
            <v>0</v>
          </cell>
        </row>
        <row r="252">
          <cell r="C252" t="str">
            <v>--</v>
          </cell>
          <cell r="M252">
            <v>0</v>
          </cell>
          <cell r="W252">
            <v>0</v>
          </cell>
          <cell r="AA252">
            <v>0</v>
          </cell>
          <cell r="AE252">
            <v>0</v>
          </cell>
          <cell r="AI252">
            <v>0</v>
          </cell>
        </row>
        <row r="253">
          <cell r="B253" t="str">
            <v>Other Facility Costs</v>
          </cell>
          <cell r="C253">
            <v>400</v>
          </cell>
          <cell r="M253">
            <v>-13988.504016120442</v>
          </cell>
          <cell r="W253">
            <v>-14408.159136604056</v>
          </cell>
          <cell r="AA253">
            <v>-14840.403910702178</v>
          </cell>
          <cell r="AE253">
            <v>-15285.616028023243</v>
          </cell>
          <cell r="AI253">
            <v>-15744.184508863942</v>
          </cell>
        </row>
        <row r="254">
          <cell r="B254" t="str">
            <v>Other Facility Costs</v>
          </cell>
          <cell r="C254">
            <v>400</v>
          </cell>
          <cell r="M254">
            <v>-46718.240000000005</v>
          </cell>
          <cell r="W254">
            <v>-48119.787200000006</v>
          </cell>
          <cell r="AA254">
            <v>-49563.380816000004</v>
          </cell>
          <cell r="AE254">
            <v>-51050.282240480003</v>
          </cell>
          <cell r="AI254">
            <v>-52581.790707694403</v>
          </cell>
        </row>
        <row r="255">
          <cell r="B255" t="str">
            <v>Other Facility Costs</v>
          </cell>
          <cell r="C255">
            <v>400</v>
          </cell>
          <cell r="M255">
            <v>-17850</v>
          </cell>
          <cell r="W255">
            <v>-18385.5</v>
          </cell>
          <cell r="AA255">
            <v>-18937.064999999999</v>
          </cell>
          <cell r="AE255">
            <v>-19505.176950000001</v>
          </cell>
          <cell r="AI255">
            <v>-20090.332258500002</v>
          </cell>
        </row>
        <row r="256">
          <cell r="B256" t="str">
            <v>Other Facility Costs</v>
          </cell>
          <cell r="C256">
            <v>400</v>
          </cell>
          <cell r="M256">
            <v>-67776.914899999989</v>
          </cell>
          <cell r="W256">
            <v>-69810.222346999988</v>
          </cell>
          <cell r="AA256">
            <v>-71904.529017409994</v>
          </cell>
          <cell r="AE256">
            <v>-74061.664887932289</v>
          </cell>
          <cell r="AI256">
            <v>-76283.514834570262</v>
          </cell>
        </row>
        <row r="257">
          <cell r="B257" t="str">
            <v>Rent</v>
          </cell>
          <cell r="C257">
            <v>400</v>
          </cell>
          <cell r="M257">
            <v>0</v>
          </cell>
          <cell r="W257">
            <v>0</v>
          </cell>
          <cell r="AA257">
            <v>0</v>
          </cell>
          <cell r="AE257">
            <v>0</v>
          </cell>
          <cell r="AI257">
            <v>0</v>
          </cell>
        </row>
        <row r="258">
          <cell r="B258" t="str">
            <v>Other Facility Costs</v>
          </cell>
          <cell r="C258">
            <v>400</v>
          </cell>
          <cell r="M258">
            <v>-2974.2096027351104</v>
          </cell>
          <cell r="W258">
            <v>-3063.4358908171639</v>
          </cell>
          <cell r="AA258">
            <v>-3155.3389675416788</v>
          </cell>
          <cell r="AE258">
            <v>-3249.9991365679293</v>
          </cell>
          <cell r="AI258">
            <v>-3347.4991106649672</v>
          </cell>
        </row>
        <row r="259">
          <cell r="B259" t="str">
            <v>Other Facility Costs</v>
          </cell>
          <cell r="C259">
            <v>400</v>
          </cell>
          <cell r="M259">
            <v>-53304.187462444432</v>
          </cell>
          <cell r="W259">
            <v>-54903.313086317765</v>
          </cell>
          <cell r="AA259">
            <v>-56550.412478907296</v>
          </cell>
          <cell r="AE259">
            <v>-58246.924853274519</v>
          </cell>
          <cell r="AI259">
            <v>-59994.332598872759</v>
          </cell>
        </row>
        <row r="260">
          <cell r="B260" t="str">
            <v>Utilities</v>
          </cell>
          <cell r="C260">
            <v>400</v>
          </cell>
          <cell r="M260">
            <v>-34000</v>
          </cell>
          <cell r="W260">
            <v>-35020</v>
          </cell>
          <cell r="AA260">
            <v>-36070.6</v>
          </cell>
          <cell r="AE260">
            <v>-37152.718000000001</v>
          </cell>
          <cell r="AI260">
            <v>-38267.29954</v>
          </cell>
        </row>
        <row r="261">
          <cell r="B261" t="str">
            <v>Utilities</v>
          </cell>
          <cell r="C261">
            <v>400</v>
          </cell>
          <cell r="M261">
            <v>-13010.540789999997</v>
          </cell>
          <cell r="W261">
            <v>-13400.857013699997</v>
          </cell>
          <cell r="AA261">
            <v>-13802.882724110998</v>
          </cell>
          <cell r="AE261">
            <v>-14216.969205834328</v>
          </cell>
          <cell r="AI261">
            <v>-14643.478282009359</v>
          </cell>
        </row>
        <row r="262">
          <cell r="B262" t="str">
            <v>Utilities</v>
          </cell>
          <cell r="C262">
            <v>400</v>
          </cell>
          <cell r="M262">
            <v>-10999.999999999998</v>
          </cell>
          <cell r="W262">
            <v>-11329.999999999998</v>
          </cell>
          <cell r="AA262">
            <v>-11669.899999999998</v>
          </cell>
          <cell r="AE262">
            <v>-12019.996999999998</v>
          </cell>
          <cell r="AI262">
            <v>-12380.596909999998</v>
          </cell>
        </row>
        <row r="263">
          <cell r="C263" t="str">
            <v>--</v>
          </cell>
          <cell r="M263">
            <v>0</v>
          </cell>
          <cell r="W263">
            <v>0</v>
          </cell>
          <cell r="AA263">
            <v>0</v>
          </cell>
          <cell r="AE263">
            <v>0</v>
          </cell>
          <cell r="AI263">
            <v>0</v>
          </cell>
        </row>
        <row r="264">
          <cell r="C264" t="str">
            <v>--</v>
          </cell>
          <cell r="M264">
            <v>0</v>
          </cell>
          <cell r="W264">
            <v>0</v>
          </cell>
          <cell r="AA264">
            <v>0</v>
          </cell>
          <cell r="AE264">
            <v>0</v>
          </cell>
          <cell r="AI264">
            <v>0</v>
          </cell>
        </row>
        <row r="265">
          <cell r="C265" t="str">
            <v>--</v>
          </cell>
          <cell r="M265">
            <v>0</v>
          </cell>
          <cell r="W265">
            <v>0</v>
          </cell>
          <cell r="AA265">
            <v>0</v>
          </cell>
          <cell r="AE265">
            <v>0</v>
          </cell>
          <cell r="AI265">
            <v>0</v>
          </cell>
        </row>
        <row r="266">
          <cell r="C266" t="str">
            <v>--</v>
          </cell>
          <cell r="M266">
            <v>0</v>
          </cell>
          <cell r="W266">
            <v>0</v>
          </cell>
          <cell r="AA266">
            <v>0</v>
          </cell>
          <cell r="AE266">
            <v>0</v>
          </cell>
          <cell r="AI266">
            <v>0</v>
          </cell>
        </row>
        <row r="267">
          <cell r="C267">
            <v>500</v>
          </cell>
          <cell r="M267">
            <v>0</v>
          </cell>
          <cell r="W267">
            <v>0</v>
          </cell>
          <cell r="AA267">
            <v>0</v>
          </cell>
          <cell r="AE267">
            <v>0</v>
          </cell>
          <cell r="AI267">
            <v>0</v>
          </cell>
        </row>
        <row r="268">
          <cell r="C268">
            <v>500</v>
          </cell>
          <cell r="M268">
            <v>-703.44300625000005</v>
          </cell>
          <cell r="W268">
            <v>-724.54629643750002</v>
          </cell>
          <cell r="AA268">
            <v>-746.28268533062499</v>
          </cell>
          <cell r="AE268">
            <v>-768.67116589054376</v>
          </cell>
          <cell r="AI268">
            <v>-791.73130086726007</v>
          </cell>
        </row>
        <row r="269">
          <cell r="C269">
            <v>500</v>
          </cell>
          <cell r="M269">
            <v>0</v>
          </cell>
          <cell r="W269">
            <v>0</v>
          </cell>
          <cell r="AA269">
            <v>-100000</v>
          </cell>
          <cell r="AE269">
            <v>-103000</v>
          </cell>
          <cell r="AI269">
            <v>-106090</v>
          </cell>
        </row>
        <row r="270">
          <cell r="C270">
            <v>500</v>
          </cell>
          <cell r="M270">
            <v>-10236.98</v>
          </cell>
          <cell r="W270">
            <v>-10544.089399999999</v>
          </cell>
          <cell r="AA270">
            <v>-10860.412081999999</v>
          </cell>
          <cell r="AE270">
            <v>-11186.224444459998</v>
          </cell>
          <cell r="AI270">
            <v>-11521.811177793799</v>
          </cell>
        </row>
        <row r="271">
          <cell r="C271">
            <v>500</v>
          </cell>
          <cell r="M271">
            <v>-20.776825913777774</v>
          </cell>
          <cell r="W271">
            <v>-21.400130691191109</v>
          </cell>
          <cell r="AA271">
            <v>-22.042134611926844</v>
          </cell>
          <cell r="AE271">
            <v>-22.703398650284651</v>
          </cell>
          <cell r="AI271">
            <v>-23.384500609793193</v>
          </cell>
        </row>
        <row r="272">
          <cell r="C272">
            <v>500</v>
          </cell>
          <cell r="M272">
            <v>-415.17252274166668</v>
          </cell>
          <cell r="W272">
            <v>-427.62769842391668</v>
          </cell>
          <cell r="AA272">
            <v>-440.45652937663419</v>
          </cell>
          <cell r="AE272">
            <v>-453.67022525793323</v>
          </cell>
          <cell r="AI272">
            <v>-467.28033201567121</v>
          </cell>
        </row>
        <row r="273">
          <cell r="C273" t="str">
            <v>--</v>
          </cell>
          <cell r="M273">
            <v>0</v>
          </cell>
          <cell r="W273">
            <v>0</v>
          </cell>
          <cell r="AA273">
            <v>0</v>
          </cell>
          <cell r="AE273">
            <v>0</v>
          </cell>
          <cell r="AI273">
            <v>0</v>
          </cell>
        </row>
        <row r="274">
          <cell r="C274" t="str">
            <v>--</v>
          </cell>
          <cell r="M274">
            <v>0</v>
          </cell>
          <cell r="W274">
            <v>0</v>
          </cell>
          <cell r="AA274">
            <v>0</v>
          </cell>
          <cell r="AE274">
            <v>0</v>
          </cell>
          <cell r="AI274">
            <v>0</v>
          </cell>
        </row>
        <row r="275">
          <cell r="C275" t="str">
            <v>--</v>
          </cell>
          <cell r="M275">
            <v>0</v>
          </cell>
          <cell r="W275">
            <v>0</v>
          </cell>
          <cell r="AA275">
            <v>0</v>
          </cell>
          <cell r="AE275">
            <v>0</v>
          </cell>
          <cell r="AI275">
            <v>0</v>
          </cell>
        </row>
        <row r="276">
          <cell r="B276" t="str">
            <v>Contingency</v>
          </cell>
          <cell r="C276">
            <v>400</v>
          </cell>
          <cell r="M276">
            <v>-50000</v>
          </cell>
          <cell r="W276">
            <v>-26500</v>
          </cell>
          <cell r="AA276">
            <v>-27295</v>
          </cell>
          <cell r="AE276">
            <v>-28113.850000000002</v>
          </cell>
          <cell r="AI276">
            <v>-28957.265500000001</v>
          </cell>
        </row>
        <row r="277">
          <cell r="C277">
            <v>500</v>
          </cell>
          <cell r="M277">
            <v>-50000</v>
          </cell>
          <cell r="W277">
            <v>0</v>
          </cell>
          <cell r="AA277">
            <v>0</v>
          </cell>
          <cell r="AE277">
            <v>0</v>
          </cell>
          <cell r="AI277">
            <v>0</v>
          </cell>
        </row>
        <row r="278">
          <cell r="C278" t="str">
            <v>--</v>
          </cell>
          <cell r="M278">
            <v>0</v>
          </cell>
          <cell r="W278">
            <v>0</v>
          </cell>
          <cell r="AA278">
            <v>0</v>
          </cell>
          <cell r="AE278">
            <v>0</v>
          </cell>
          <cell r="AI278">
            <v>0</v>
          </cell>
        </row>
        <row r="279">
          <cell r="C279" t="str">
            <v>--</v>
          </cell>
          <cell r="M279">
            <v>0</v>
          </cell>
          <cell r="W279">
            <v>0</v>
          </cell>
          <cell r="AA279">
            <v>0</v>
          </cell>
          <cell r="AE279">
            <v>0</v>
          </cell>
          <cell r="AI279">
            <v>0</v>
          </cell>
        </row>
        <row r="281">
          <cell r="M281">
            <v>-371998.96912620531</v>
          </cell>
          <cell r="W281">
            <v>-306658.93819999159</v>
          </cell>
          <cell r="AA281">
            <v>-415858.70634599129</v>
          </cell>
          <cell r="AE281">
            <v>-428334.46753637103</v>
          </cell>
          <cell r="AI281">
            <v>-441184.50156246213</v>
          </cell>
        </row>
        <row r="282">
          <cell r="M282">
            <v>0</v>
          </cell>
          <cell r="W282">
            <v>0</v>
          </cell>
          <cell r="AA282">
            <v>0</v>
          </cell>
          <cell r="AE282">
            <v>0</v>
          </cell>
          <cell r="AI282">
            <v>0</v>
          </cell>
        </row>
        <row r="284">
          <cell r="C284">
            <v>800</v>
          </cell>
          <cell r="M284">
            <v>-1860.18</v>
          </cell>
          <cell r="W284">
            <v>-1915.9854</v>
          </cell>
          <cell r="AA284">
            <v>-1973.464962</v>
          </cell>
          <cell r="AE284">
            <v>-2032.6689108600001</v>
          </cell>
          <cell r="AI284">
            <v>-2093.6489781857999</v>
          </cell>
        </row>
        <row r="285">
          <cell r="C285">
            <v>800</v>
          </cell>
          <cell r="M285">
            <v>-864.42745422222231</v>
          </cell>
          <cell r="W285">
            <v>-890.36027784888904</v>
          </cell>
          <cell r="AA285">
            <v>-917.07108618435575</v>
          </cell>
          <cell r="AE285">
            <v>-944.58321876988646</v>
          </cell>
          <cell r="AI285">
            <v>-972.92071533298304</v>
          </cell>
        </row>
        <row r="286">
          <cell r="B286" t="str">
            <v>Audit Fees (USAS code of 843 - incl in Other)</v>
          </cell>
          <cell r="C286">
            <v>800</v>
          </cell>
          <cell r="M286">
            <v>-39482.372000000003</v>
          </cell>
          <cell r="W286">
            <v>-2000</v>
          </cell>
          <cell r="AA286">
            <v>-40000</v>
          </cell>
          <cell r="AE286">
            <v>-2000</v>
          </cell>
          <cell r="AI286">
            <v>-40000</v>
          </cell>
        </row>
        <row r="287">
          <cell r="C287">
            <v>800</v>
          </cell>
          <cell r="M287">
            <v>-7005.7515795472973</v>
          </cell>
          <cell r="W287">
            <v>-7215.9241269337163</v>
          </cell>
          <cell r="AA287">
            <v>-7432.4018507417277</v>
          </cell>
          <cell r="AE287">
            <v>-7655.3739062639797</v>
          </cell>
          <cell r="AI287">
            <v>-7885.0351234518994</v>
          </cell>
        </row>
        <row r="288">
          <cell r="C288">
            <v>800</v>
          </cell>
          <cell r="M288">
            <v>-350</v>
          </cell>
          <cell r="W288">
            <v>-360.5</v>
          </cell>
          <cell r="AA288">
            <v>-371.315</v>
          </cell>
          <cell r="AE288">
            <v>-382.45445000000001</v>
          </cell>
          <cell r="AI288">
            <v>-393.92808350000001</v>
          </cell>
        </row>
        <row r="289">
          <cell r="C289">
            <v>800</v>
          </cell>
          <cell r="M289">
            <v>-27.222379266333341</v>
          </cell>
          <cell r="W289">
            <v>-28.039050644323343</v>
          </cell>
          <cell r="AA289">
            <v>-28.880222163653045</v>
          </cell>
          <cell r="AE289">
            <v>-29.746628828562638</v>
          </cell>
          <cell r="AI289">
            <v>-30.639027693419518</v>
          </cell>
        </row>
        <row r="290">
          <cell r="B290" t="str">
            <v>Insurance (USAS code of 851 - incl in Other)</v>
          </cell>
          <cell r="C290">
            <v>800</v>
          </cell>
          <cell r="M290">
            <v>-27000</v>
          </cell>
          <cell r="W290">
            <v>-27810</v>
          </cell>
          <cell r="AA290">
            <v>-28644.3</v>
          </cell>
          <cell r="AE290">
            <v>-29503.629000000001</v>
          </cell>
          <cell r="AI290">
            <v>-30388.737870000001</v>
          </cell>
        </row>
        <row r="291">
          <cell r="C291">
            <v>800</v>
          </cell>
          <cell r="M291">
            <v>-7822.4280433333333</v>
          </cell>
          <cell r="W291">
            <v>-8057.1008846333334</v>
          </cell>
          <cell r="AA291">
            <v>-8298.813911172334</v>
          </cell>
          <cell r="AE291">
            <v>-8547.7783285075038</v>
          </cell>
          <cell r="AI291">
            <v>-8804.2116783627298</v>
          </cell>
        </row>
        <row r="292">
          <cell r="C292">
            <v>800</v>
          </cell>
          <cell r="M292">
            <v>-675</v>
          </cell>
          <cell r="W292">
            <v>-695.25</v>
          </cell>
          <cell r="AA292">
            <v>-716.10750000000007</v>
          </cell>
          <cell r="AE292">
            <v>-737.59072500000013</v>
          </cell>
          <cell r="AI292">
            <v>-759.71844675000011</v>
          </cell>
        </row>
        <row r="293">
          <cell r="C293">
            <v>800</v>
          </cell>
          <cell r="M293">
            <v>-3460.8</v>
          </cell>
          <cell r="W293">
            <v>-3564.6240000000003</v>
          </cell>
          <cell r="AA293">
            <v>-3671.5627200000004</v>
          </cell>
          <cell r="AE293">
            <v>-3781.7096016000005</v>
          </cell>
          <cell r="AI293">
            <v>-3895.1608896480006</v>
          </cell>
        </row>
        <row r="294">
          <cell r="C294">
            <v>800</v>
          </cell>
          <cell r="M294">
            <v>-310.47237926633341</v>
          </cell>
          <cell r="W294">
            <v>-319.78655064432343</v>
          </cell>
          <cell r="AA294">
            <v>-329.38014716365313</v>
          </cell>
          <cell r="AE294">
            <v>-339.26155157856272</v>
          </cell>
          <cell r="AI294">
            <v>-349.43939812591958</v>
          </cell>
        </row>
        <row r="295">
          <cell r="C295">
            <v>800</v>
          </cell>
          <cell r="M295">
            <v>-501.02237926633342</v>
          </cell>
          <cell r="W295">
            <v>-516.05305064432343</v>
          </cell>
          <cell r="AA295">
            <v>-531.53464216365319</v>
          </cell>
          <cell r="AE295">
            <v>-547.48068142856278</v>
          </cell>
          <cell r="AI295">
            <v>-563.90510187141967</v>
          </cell>
        </row>
        <row r="296">
          <cell r="C296">
            <v>800</v>
          </cell>
          <cell r="M296">
            <v>-389</v>
          </cell>
          <cell r="W296">
            <v>-400.67</v>
          </cell>
          <cell r="AA296">
            <v>-412.69010000000003</v>
          </cell>
          <cell r="AE296">
            <v>-425.07080300000007</v>
          </cell>
          <cell r="AI296">
            <v>-437.82292709000006</v>
          </cell>
        </row>
        <row r="297">
          <cell r="C297">
            <v>800</v>
          </cell>
          <cell r="M297">
            <v>-793.54</v>
          </cell>
          <cell r="W297">
            <v>-817.34619999999995</v>
          </cell>
          <cell r="AA297">
            <v>-841.86658599999998</v>
          </cell>
          <cell r="AE297">
            <v>-867.12258357999997</v>
          </cell>
          <cell r="AI297">
            <v>-893.13626108740004</v>
          </cell>
        </row>
        <row r="298">
          <cell r="C298">
            <v>800</v>
          </cell>
          <cell r="M298">
            <v>-30000</v>
          </cell>
          <cell r="W298">
            <v>-30900</v>
          </cell>
          <cell r="AA298">
            <v>-31827</v>
          </cell>
          <cell r="AE298">
            <v>-32781.81</v>
          </cell>
          <cell r="AI298">
            <v>-33765.264299999995</v>
          </cell>
        </row>
        <row r="299">
          <cell r="C299" t="str">
            <v>--</v>
          </cell>
          <cell r="M299">
            <v>0</v>
          </cell>
          <cell r="W299">
            <v>0</v>
          </cell>
          <cell r="AA299">
            <v>0</v>
          </cell>
          <cell r="AE299">
            <v>0</v>
          </cell>
          <cell r="AI299">
            <v>0</v>
          </cell>
        </row>
        <row r="300">
          <cell r="C300" t="str">
            <v>--</v>
          </cell>
          <cell r="M300">
            <v>0</v>
          </cell>
          <cell r="W300">
            <v>0</v>
          </cell>
          <cell r="AA300">
            <v>0</v>
          </cell>
          <cell r="AE300">
            <v>0</v>
          </cell>
          <cell r="AI300">
            <v>0</v>
          </cell>
        </row>
        <row r="301">
          <cell r="C301" t="str">
            <v>--</v>
          </cell>
          <cell r="M301">
            <v>0</v>
          </cell>
          <cell r="W301">
            <v>0</v>
          </cell>
          <cell r="AA301">
            <v>0</v>
          </cell>
          <cell r="AE301">
            <v>0</v>
          </cell>
          <cell r="AI301">
            <v>0</v>
          </cell>
        </row>
        <row r="303">
          <cell r="M303">
            <v>-120542.21621490187</v>
          </cell>
          <cell r="W303">
            <v>-85491.639541348908</v>
          </cell>
          <cell r="AA303">
            <v>-125996.38872758938</v>
          </cell>
          <cell r="AE303">
            <v>-90576.280389417065</v>
          </cell>
          <cell r="AI303">
            <v>-131233.56880109958</v>
          </cell>
        </row>
        <row r="305">
          <cell r="M305">
            <v>-4288778.186445374</v>
          </cell>
          <cell r="W305">
            <v>-3302123.3488787352</v>
          </cell>
          <cell r="AA305">
            <v>-3220313.5880695884</v>
          </cell>
          <cell r="AE305">
            <v>-3267909.5344361663</v>
          </cell>
          <cell r="AI305">
            <v>-3394073.3591937423</v>
          </cell>
        </row>
        <row r="307">
          <cell r="M307">
            <v>-1174947.2823314569</v>
          </cell>
          <cell r="W307">
            <v>48053.619326603133</v>
          </cell>
          <cell r="AA307">
            <v>179586.26297681732</v>
          </cell>
          <cell r="AE307">
            <v>131990.31661023945</v>
          </cell>
          <cell r="AI307">
            <v>5826.4918526634574</v>
          </cell>
        </row>
        <row r="311">
          <cell r="M311">
            <v>1733657.0976685435</v>
          </cell>
          <cell r="W311">
            <v>1781710.7169951466</v>
          </cell>
          <cell r="AA311">
            <v>1961296.9799719639</v>
          </cell>
          <cell r="AE311">
            <v>2093287.2965822034</v>
          </cell>
          <cell r="AI311">
            <v>2099113.7884348668</v>
          </cell>
        </row>
        <row r="320">
          <cell r="M320">
            <v>10135.2979</v>
          </cell>
          <cell r="W320">
            <v>10236.650878999999</v>
          </cell>
          <cell r="AA320">
            <v>10339.01738779</v>
          </cell>
          <cell r="AE320">
            <v>10442.4075616679</v>
          </cell>
          <cell r="AI320">
            <v>10546.831637284578</v>
          </cell>
        </row>
        <row r="321">
          <cell r="M321">
            <v>0.01</v>
          </cell>
          <cell r="W321">
            <v>0.01</v>
          </cell>
          <cell r="AA321">
            <v>0.01</v>
          </cell>
          <cell r="AE321">
            <v>0.01</v>
          </cell>
          <cell r="AI321">
            <v>0.01</v>
          </cell>
        </row>
        <row r="325">
          <cell r="M325">
            <v>23</v>
          </cell>
          <cell r="W325">
            <v>22</v>
          </cell>
          <cell r="AA325">
            <v>22</v>
          </cell>
          <cell r="AE325">
            <v>22</v>
          </cell>
          <cell r="AI325">
            <v>22</v>
          </cell>
        </row>
        <row r="326">
          <cell r="M326">
            <v>6</v>
          </cell>
          <cell r="W326">
            <v>6</v>
          </cell>
          <cell r="AA326">
            <v>6</v>
          </cell>
          <cell r="AE326">
            <v>6</v>
          </cell>
          <cell r="AI326">
            <v>6</v>
          </cell>
        </row>
        <row r="327">
          <cell r="M327">
            <v>29</v>
          </cell>
          <cell r="W327">
            <v>28</v>
          </cell>
          <cell r="AA327">
            <v>28</v>
          </cell>
          <cell r="AE327">
            <v>28</v>
          </cell>
          <cell r="AI327">
            <v>28</v>
          </cell>
        </row>
        <row r="331">
          <cell r="M331">
            <v>166829</v>
          </cell>
          <cell r="W331">
            <v>60388.31</v>
          </cell>
          <cell r="AA331">
            <v>60399.959300000002</v>
          </cell>
          <cell r="AE331">
            <v>60411.958079000004</v>
          </cell>
          <cell r="AI331">
            <v>60424.316821369997</v>
          </cell>
        </row>
        <row r="332">
          <cell r="M332">
            <v>58010.540789999999</v>
          </cell>
          <cell r="W332">
            <v>59750.857013699999</v>
          </cell>
          <cell r="AA332">
            <v>61543.382724110998</v>
          </cell>
          <cell r="AE332">
            <v>63389.684205834325</v>
          </cell>
          <cell r="AI332">
            <v>65291.374732009361</v>
          </cell>
        </row>
        <row r="333">
          <cell r="M333">
            <v>266612.05598129996</v>
          </cell>
          <cell r="W333">
            <v>274610.41766073898</v>
          </cell>
          <cell r="AA333">
            <v>282848.73019056115</v>
          </cell>
          <cell r="AE333">
            <v>291334.19209627801</v>
          </cell>
          <cell r="AI333">
            <v>300074.21785916638</v>
          </cell>
        </row>
        <row r="334">
          <cell r="M334">
            <v>0</v>
          </cell>
          <cell r="W334">
            <v>0</v>
          </cell>
          <cell r="AA334">
            <v>0</v>
          </cell>
          <cell r="AE334">
            <v>0</v>
          </cell>
          <cell r="AI334">
            <v>0</v>
          </cell>
        </row>
        <row r="335">
          <cell r="M335">
            <v>68000</v>
          </cell>
          <cell r="W335">
            <v>70040</v>
          </cell>
          <cell r="AA335">
            <v>72141.2</v>
          </cell>
          <cell r="AE335">
            <v>74305.436000000002</v>
          </cell>
          <cell r="AI335">
            <v>76534.59908</v>
          </cell>
        </row>
        <row r="336">
          <cell r="M336">
            <v>100000</v>
          </cell>
          <cell r="W336">
            <v>53000</v>
          </cell>
          <cell r="AA336">
            <v>54590</v>
          </cell>
          <cell r="AE336">
            <v>56227.700000000004</v>
          </cell>
          <cell r="AI336">
            <v>57914.531000000003</v>
          </cell>
        </row>
        <row r="337">
          <cell r="M337">
            <v>1359.7534521819998</v>
          </cell>
          <cell r="W337">
            <v>1400.5460557474598</v>
          </cell>
          <cell r="AA337">
            <v>1442.5624374198837</v>
          </cell>
          <cell r="AE337">
            <v>1485.8393105424802</v>
          </cell>
          <cell r="AI337">
            <v>1530.4144898587547</v>
          </cell>
        </row>
        <row r="338">
          <cell r="M338">
            <v>20000</v>
          </cell>
          <cell r="W338">
            <v>20600</v>
          </cell>
          <cell r="AA338">
            <v>21218</v>
          </cell>
          <cell r="AE338">
            <v>21854.54</v>
          </cell>
          <cell r="AI338">
            <v>22510.176200000002</v>
          </cell>
        </row>
        <row r="339">
          <cell r="M339">
            <v>22918.348733333332</v>
          </cell>
          <cell r="W339">
            <v>23605.899195333335</v>
          </cell>
          <cell r="AA339">
            <v>24314.076171193337</v>
          </cell>
          <cell r="AE339">
            <v>25043.498456329136</v>
          </cell>
          <cell r="AI339">
            <v>25794.803410019009</v>
          </cell>
        </row>
        <row r="340">
          <cell r="M340">
            <v>231359.37477524992</v>
          </cell>
          <cell r="W340">
            <v>238300.15601850743</v>
          </cell>
          <cell r="AA340">
            <v>245449.16069906266</v>
          </cell>
          <cell r="AE340">
            <v>252812.63552003453</v>
          </cell>
          <cell r="AI340">
            <v>260397.01458563554</v>
          </cell>
        </row>
        <row r="341">
          <cell r="M341">
            <v>0</v>
          </cell>
          <cell r="W341">
            <v>0</v>
          </cell>
          <cell r="AA341">
            <v>0</v>
          </cell>
          <cell r="AE341">
            <v>0</v>
          </cell>
          <cell r="AI341">
            <v>0</v>
          </cell>
        </row>
        <row r="342">
          <cell r="M342">
            <v>0</v>
          </cell>
          <cell r="W342">
            <v>0</v>
          </cell>
          <cell r="AA342">
            <v>0</v>
          </cell>
          <cell r="AE342">
            <v>0</v>
          </cell>
          <cell r="AI342">
            <v>0</v>
          </cell>
        </row>
        <row r="343">
          <cell r="M343">
            <v>47816.932258215704</v>
          </cell>
          <cell r="W343">
            <v>49251.440225962178</v>
          </cell>
          <cell r="AA343">
            <v>50728.983432741043</v>
          </cell>
          <cell r="AE343">
            <v>52250.852935723276</v>
          </cell>
          <cell r="AI343">
            <v>53818.378523794971</v>
          </cell>
        </row>
        <row r="344">
          <cell r="M344">
            <v>93150.034357341356</v>
          </cell>
          <cell r="W344">
            <v>95944.535388061588</v>
          </cell>
          <cell r="AA344">
            <v>98822.871449703438</v>
          </cell>
          <cell r="AE344">
            <v>101787.55759319456</v>
          </cell>
          <cell r="AI344">
            <v>104841.18432099039</v>
          </cell>
        </row>
        <row r="345">
          <cell r="M345">
            <v>205423.21635952659</v>
          </cell>
          <cell r="W345">
            <v>211585.91285031239</v>
          </cell>
          <cell r="AA345">
            <v>211585.91285031239</v>
          </cell>
          <cell r="AE345">
            <v>211585.91285031239</v>
          </cell>
          <cell r="AI345">
            <v>211585.91285031239</v>
          </cell>
        </row>
        <row r="346">
          <cell r="M346">
            <v>0</v>
          </cell>
          <cell r="W346">
            <v>0</v>
          </cell>
          <cell r="AA346">
            <v>0</v>
          </cell>
          <cell r="AE346">
            <v>0</v>
          </cell>
          <cell r="AI346">
            <v>0</v>
          </cell>
        </row>
        <row r="347">
          <cell r="M347">
            <v>1281479.2567071489</v>
          </cell>
          <cell r="W347">
            <v>1158478.0744083633</v>
          </cell>
          <cell r="AA347">
            <v>1185084.839255105</v>
          </cell>
          <cell r="AE347">
            <v>1212489.8070472486</v>
          </cell>
          <cell r="AI347">
            <v>1240716.9238731568</v>
          </cell>
        </row>
        <row r="348">
          <cell r="M348">
            <v>0</v>
          </cell>
          <cell r="W348">
            <v>0</v>
          </cell>
          <cell r="AA348">
            <v>0</v>
          </cell>
          <cell r="AE348">
            <v>0</v>
          </cell>
          <cell r="AI348">
            <v>0</v>
          </cell>
        </row>
        <row r="349">
          <cell r="M349">
            <v>27000</v>
          </cell>
          <cell r="W349">
            <v>27810</v>
          </cell>
          <cell r="AA349">
            <v>28644.3</v>
          </cell>
          <cell r="AE349">
            <v>29503.629000000001</v>
          </cell>
          <cell r="AI349">
            <v>30388.737870000001</v>
          </cell>
        </row>
        <row r="350">
          <cell r="M350">
            <v>39482.372000000003</v>
          </cell>
          <cell r="W350">
            <v>2000</v>
          </cell>
          <cell r="AA350">
            <v>40000</v>
          </cell>
          <cell r="AE350">
            <v>2000</v>
          </cell>
          <cell r="AI350">
            <v>40000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086F-2E88-4130-9B35-F946D3B128E7}">
  <dimension ref="A1:Q726"/>
  <sheetViews>
    <sheetView tabSelected="1" zoomScale="90" zoomScaleNormal="90" workbookViewId="0">
      <selection activeCell="B132" sqref="B132"/>
    </sheetView>
  </sheetViews>
  <sheetFormatPr defaultColWidth="9.140625" defaultRowHeight="12" x14ac:dyDescent="0.2"/>
  <cols>
    <col min="1" max="1" width="46.42578125" style="4" customWidth="1"/>
    <col min="2" max="2" width="15.5703125" style="4" customWidth="1"/>
    <col min="3" max="9" width="13.28515625" style="4" customWidth="1"/>
    <col min="10" max="13" width="9.140625" style="4"/>
    <col min="14" max="17" width="0" style="4" hidden="1" customWidth="1"/>
    <col min="18" max="16384" width="9.140625" style="4"/>
  </cols>
  <sheetData>
    <row r="1" spans="1:17" ht="13.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x14ac:dyDescent="0.2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7" s="14" customFormat="1" ht="14.25" x14ac:dyDescent="0.2">
      <c r="A3" s="9" t="s">
        <v>4</v>
      </c>
      <c r="B3" s="10"/>
      <c r="C3" s="11"/>
      <c r="D3" s="11"/>
      <c r="E3" s="11"/>
      <c r="F3" s="11"/>
      <c r="G3" s="12"/>
      <c r="H3" s="12"/>
      <c r="I3" s="13"/>
    </row>
    <row r="4" spans="1:17" s="14" customFormat="1" ht="14.25" x14ac:dyDescent="0.2">
      <c r="A4" s="9" t="s">
        <v>5</v>
      </c>
      <c r="B4" s="10" t="s">
        <v>6</v>
      </c>
      <c r="C4" s="15" t="s">
        <v>7</v>
      </c>
      <c r="D4" s="15"/>
      <c r="E4" s="15"/>
      <c r="F4" s="15"/>
      <c r="G4" s="12"/>
      <c r="H4" s="12"/>
      <c r="I4" s="13"/>
    </row>
    <row r="5" spans="1:17" s="14" customFormat="1" ht="14.25" x14ac:dyDescent="0.2">
      <c r="A5" s="16" t="s">
        <v>8</v>
      </c>
      <c r="B5" s="17"/>
      <c r="C5" s="17"/>
      <c r="D5" s="17"/>
      <c r="E5" s="17"/>
      <c r="F5" s="17"/>
      <c r="G5" s="17"/>
      <c r="H5" s="17"/>
      <c r="I5" s="18"/>
    </row>
    <row r="6" spans="1:17" s="14" customFormat="1" ht="14.25" x14ac:dyDescent="0.2">
      <c r="A6" s="16" t="s">
        <v>9</v>
      </c>
      <c r="B6" s="17"/>
      <c r="C6" s="17"/>
      <c r="D6" s="17"/>
      <c r="E6" s="17"/>
      <c r="F6" s="17"/>
      <c r="G6" s="17"/>
      <c r="H6" s="17"/>
      <c r="I6" s="18"/>
    </row>
    <row r="7" spans="1:17" s="14" customFormat="1" ht="14.25" x14ac:dyDescent="0.2">
      <c r="A7" s="16" t="s">
        <v>10</v>
      </c>
      <c r="B7" s="17"/>
      <c r="C7" s="17"/>
      <c r="D7" s="17"/>
      <c r="E7" s="17"/>
      <c r="F7" s="17"/>
      <c r="G7" s="17"/>
      <c r="H7" s="17"/>
      <c r="I7" s="18"/>
    </row>
    <row r="8" spans="1:17" ht="13.5" thickBot="1" x14ac:dyDescent="0.25">
      <c r="A8" s="19"/>
      <c r="B8" s="20"/>
      <c r="C8" s="20"/>
      <c r="D8" s="20"/>
      <c r="E8" s="21"/>
      <c r="F8" s="21"/>
      <c r="G8" s="21"/>
      <c r="H8" s="21"/>
      <c r="I8" s="22"/>
    </row>
    <row r="9" spans="1:17" ht="13.5" customHeight="1" thickBot="1" x14ac:dyDescent="0.25">
      <c r="A9" s="23"/>
      <c r="B9" s="24" t="s">
        <v>11</v>
      </c>
      <c r="C9" s="25"/>
      <c r="D9" s="26"/>
      <c r="E9" s="27" t="s">
        <v>12</v>
      </c>
      <c r="F9" s="28"/>
      <c r="G9" s="28"/>
      <c r="H9" s="28"/>
      <c r="I9" s="29"/>
    </row>
    <row r="10" spans="1:17" x14ac:dyDescent="0.2">
      <c r="A10" s="23"/>
      <c r="B10" s="30" t="s">
        <v>13</v>
      </c>
      <c r="C10" s="31" t="s">
        <v>13</v>
      </c>
      <c r="D10" s="32" t="s">
        <v>13</v>
      </c>
      <c r="E10" s="33" t="s">
        <v>13</v>
      </c>
      <c r="F10" s="34" t="s">
        <v>13</v>
      </c>
      <c r="G10" s="34" t="s">
        <v>13</v>
      </c>
      <c r="H10" s="34" t="s">
        <v>13</v>
      </c>
      <c r="I10" s="35" t="s">
        <v>13</v>
      </c>
    </row>
    <row r="11" spans="1:17" x14ac:dyDescent="0.2">
      <c r="A11" s="23"/>
      <c r="B11" s="36">
        <v>2022</v>
      </c>
      <c r="C11" s="37">
        <v>2023</v>
      </c>
      <c r="D11" s="38" t="s">
        <v>14</v>
      </c>
      <c r="E11" s="39">
        <v>2025</v>
      </c>
      <c r="F11" s="40">
        <v>2026</v>
      </c>
      <c r="G11" s="40">
        <v>2027</v>
      </c>
      <c r="H11" s="41">
        <v>2028</v>
      </c>
      <c r="I11" s="41" t="s">
        <v>15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 x14ac:dyDescent="0.2">
      <c r="A12" s="42" t="s">
        <v>16</v>
      </c>
      <c r="B12" s="43"/>
      <c r="C12" s="44"/>
      <c r="D12" s="45"/>
      <c r="E12" s="46"/>
      <c r="F12" s="47"/>
      <c r="G12" s="47"/>
      <c r="H12" s="47"/>
      <c r="I12" s="48"/>
      <c r="O12" s="4">
        <v>300</v>
      </c>
      <c r="P12" s="4">
        <v>7185.11</v>
      </c>
      <c r="Q12" s="4">
        <f>+O12*P12</f>
        <v>2155533</v>
      </c>
    </row>
    <row r="13" spans="1:17" x14ac:dyDescent="0.2">
      <c r="A13" s="23" t="s">
        <v>17</v>
      </c>
      <c r="B13" s="49">
        <v>2286244.89</v>
      </c>
      <c r="C13" s="50">
        <v>2136914.48</v>
      </c>
      <c r="D13" s="51">
        <f>-14962.81+2278591.33+150128.06</f>
        <v>2413756.58</v>
      </c>
      <c r="E13" s="52">
        <f>[1]HFCS!M10+[1]HFCS!M11</f>
        <v>2189539.58</v>
      </c>
      <c r="F13" s="53">
        <f>[1]HFCS!W10+[1]HFCS!W11</f>
        <v>2846401.4539999999</v>
      </c>
      <c r="G13" s="53">
        <f>[1]HFCS!AA10+[1]HFCS!AA11</f>
        <v>2846401.4539999999</v>
      </c>
      <c r="H13" s="53">
        <f>[1]HFCS!AE10+[1]HFCS!AE11</f>
        <v>2846401.4539999999</v>
      </c>
      <c r="I13" s="54">
        <f>[1]HFCS!AI10+[1]HFCS!AI11</f>
        <v>2846401.4539999999</v>
      </c>
      <c r="O13" s="4">
        <v>325</v>
      </c>
      <c r="P13" s="4">
        <v>7185.11</v>
      </c>
      <c r="Q13" s="4">
        <f>+O13*P13</f>
        <v>2335160.75</v>
      </c>
    </row>
    <row r="14" spans="1:17" x14ac:dyDescent="0.2">
      <c r="A14" s="23" t="s">
        <v>18</v>
      </c>
      <c r="B14" s="49">
        <v>2.75</v>
      </c>
      <c r="C14" s="50"/>
      <c r="D14" s="51">
        <v>8</v>
      </c>
      <c r="E14" s="55">
        <f>SUMIF([1]HFCS!$C:$C,1500,[1]HFCS!M:M)</f>
        <v>0</v>
      </c>
      <c r="F14" s="56">
        <f>SUMIF([1]HFCS!$C:$C,1500,[1]HFCS!W:W)</f>
        <v>0</v>
      </c>
      <c r="G14" s="56">
        <v>0</v>
      </c>
      <c r="H14" s="56">
        <v>0</v>
      </c>
      <c r="I14" s="57">
        <v>0</v>
      </c>
      <c r="J14" s="58"/>
      <c r="O14" s="4">
        <v>350</v>
      </c>
      <c r="P14" s="4">
        <v>7185.11</v>
      </c>
      <c r="Q14" s="4">
        <f>+O14*P14</f>
        <v>2514788.5</v>
      </c>
    </row>
    <row r="15" spans="1:17" x14ac:dyDescent="0.2">
      <c r="A15" s="23" t="s">
        <v>19</v>
      </c>
      <c r="B15" s="49">
        <v>60</v>
      </c>
      <c r="C15" s="50"/>
      <c r="D15" s="51"/>
      <c r="E15" s="55">
        <f>SUMIF([1]HFCS!$C:$C,1700,[1]HFCS!M:M)</f>
        <v>0</v>
      </c>
      <c r="F15" s="56">
        <f>SUMIF([1]HFCS!$C:$C,1700,[1]HFCS!W:W)</f>
        <v>0</v>
      </c>
      <c r="G15" s="56">
        <f>SUMIF([1]HFCS!$C:$C,1700,[1]HFCS!AA:AA)</f>
        <v>0</v>
      </c>
      <c r="H15" s="56">
        <f>SUMIF([1]HFCS!$C:$C,1700,[1]HFCS!AE:AE)</f>
        <v>0</v>
      </c>
      <c r="I15" s="57">
        <f>SUMIF([1]HFCS!$C:$C,1700,[1]HFCS!AI:AI)</f>
        <v>0</v>
      </c>
      <c r="J15" s="58"/>
      <c r="O15" s="4">
        <v>350</v>
      </c>
      <c r="P15" s="4">
        <v>7185.11</v>
      </c>
      <c r="Q15" s="4">
        <f>+O15*P15</f>
        <v>2514788.5</v>
      </c>
    </row>
    <row r="16" spans="1:17" x14ac:dyDescent="0.2">
      <c r="A16" s="23" t="s">
        <v>20</v>
      </c>
      <c r="B16" s="49">
        <v>43808.65</v>
      </c>
      <c r="C16" s="50">
        <v>21558.959999999999</v>
      </c>
      <c r="D16" s="51">
        <f>25+15122.73+26181.53</f>
        <v>41329.259999999995</v>
      </c>
      <c r="E16" s="55">
        <f>SUMIF([1]HFCS!$C:$C,1890,[1]HFCS!M:M)+SUMIF([1]HFCS!$C:$C,3190,[1]HFCS!M:M)+SUMIF([1]HFCS!$C:$C,1228,[1]HFCS!M:M)-250000</f>
        <v>15007.5</v>
      </c>
      <c r="F16" s="56">
        <f>SUMIF([1]HFCS!$C:$C,1890,[1]HFCS!W:W)+SUMIF([1]HFCS!$C:$C,3190,[1]HFCS!W:W)+SUMIF([1]HFCS!$C:$C,1228,[1]HFCS!W:W)</f>
        <v>15180</v>
      </c>
      <c r="G16" s="56">
        <f>SUMIF([1]HFCS!$C:$C,1890,[1]HFCS!AA:AA)+SUMIF([1]HFCS!$C:$C,3190,[1]HFCS!AA:AA)+SUMIF([1]HFCS!$C:$C,1228,[1]HFCS!AA:AA)</f>
        <v>15468.75</v>
      </c>
      <c r="H16" s="56">
        <f>SUMIF([1]HFCS!$C:$C,1890,[1]HFCS!AE:AE)+SUMIF([1]HFCS!$C:$C,3190,[1]HFCS!AE:AE)+SUMIF([1]HFCS!$C:$C,1228,[1]HFCS!AE:AE)</f>
        <v>15754.8</v>
      </c>
      <c r="I16" s="57">
        <f>SUMIF([1]HFCS!$C:$C,1890,[1]HFCS!AI:AI)+SUMIF([1]HFCS!$C:$C,3190,[1]HFCS!AI:AI)+SUMIF([1]HFCS!$C:$C,1228,[1]HFCS!AI:AI)</f>
        <v>15659.319</v>
      </c>
      <c r="J16" s="58"/>
    </row>
    <row r="17" spans="1:17" x14ac:dyDescent="0.2">
      <c r="A17" s="59" t="s">
        <v>21</v>
      </c>
      <c r="B17" s="43">
        <v>2330116.29</v>
      </c>
      <c r="C17" s="44">
        <v>2158473.44</v>
      </c>
      <c r="D17" s="45">
        <f>SUM(D13:D16)</f>
        <v>2455093.84</v>
      </c>
      <c r="E17" s="60">
        <f>SUM(E13:E16)</f>
        <v>2204547.08</v>
      </c>
      <c r="F17" s="61">
        <f>SUM(F13:F16)</f>
        <v>2861581.4539999999</v>
      </c>
      <c r="G17" s="61">
        <f t="shared" ref="G17:H17" si="0">SUM(G13:G16)</f>
        <v>2861870.2039999999</v>
      </c>
      <c r="H17" s="61">
        <f t="shared" si="0"/>
        <v>2862156.2539999997</v>
      </c>
      <c r="I17" s="62">
        <f>SUM(I13:I16)</f>
        <v>2862060.773</v>
      </c>
      <c r="J17" s="58"/>
    </row>
    <row r="18" spans="1:17" x14ac:dyDescent="0.2">
      <c r="A18" s="59"/>
      <c r="B18" s="43"/>
      <c r="C18" s="44"/>
      <c r="D18" s="45"/>
      <c r="E18" s="63"/>
      <c r="F18" s="64"/>
      <c r="G18" s="64"/>
      <c r="H18" s="64"/>
      <c r="I18" s="65"/>
      <c r="J18" s="58"/>
      <c r="O18" s="4">
        <v>750000</v>
      </c>
      <c r="P18" s="4">
        <f>35000*1.25</f>
        <v>43750</v>
      </c>
      <c r="Q18" s="4">
        <f>(+O18+P18)*1.02</f>
        <v>809625</v>
      </c>
    </row>
    <row r="19" spans="1:17" x14ac:dyDescent="0.2">
      <c r="A19" s="42" t="s">
        <v>22</v>
      </c>
      <c r="B19" s="43"/>
      <c r="C19" s="66"/>
      <c r="D19" s="67"/>
      <c r="E19" s="68"/>
      <c r="F19" s="69"/>
      <c r="G19" s="69"/>
      <c r="H19" s="69"/>
      <c r="I19" s="70"/>
      <c r="J19" s="58"/>
      <c r="O19" s="4">
        <f>+Q18</f>
        <v>809625</v>
      </c>
      <c r="P19" s="4">
        <v>43750</v>
      </c>
      <c r="Q19" s="4">
        <f>(+O19+P19)*1.02</f>
        <v>870442.5</v>
      </c>
    </row>
    <row r="20" spans="1:17" x14ac:dyDescent="0.2">
      <c r="A20" s="23" t="s">
        <v>23</v>
      </c>
      <c r="B20" s="49">
        <v>1073235.8700000001</v>
      </c>
      <c r="C20" s="50">
        <v>1026900.53</v>
      </c>
      <c r="D20" s="51">
        <v>1075314.95</v>
      </c>
      <c r="E20" s="71">
        <f>-SUMIF([1]HFCS!$C:$C,100,[1]HFCS!M:M)</f>
        <v>1253656.6055958334</v>
      </c>
      <c r="F20" s="72">
        <f>-SUMIF([1]HFCS!$C:$C,100,[1]HFCS!W:W)</f>
        <v>1220066.8451236044</v>
      </c>
      <c r="G20" s="72">
        <f>-SUMIF([1]HFCS!$C:$C,100,[1]HFCS!AA:AA)</f>
        <v>1256668.8504773127</v>
      </c>
      <c r="H20" s="72">
        <f>-SUMIF([1]HFCS!$C:$C,100,[1]HFCS!AE:AE)</f>
        <v>1294368.9159916323</v>
      </c>
      <c r="I20" s="73">
        <f>-SUMIF([1]HFCS!$C:$C,100,[1]HFCS!AI:AI)</f>
        <v>1333199.9834713815</v>
      </c>
      <c r="J20" s="58"/>
      <c r="O20" s="4">
        <f>+Q19</f>
        <v>870442.5</v>
      </c>
      <c r="P20" s="4">
        <v>43750</v>
      </c>
      <c r="Q20" s="4">
        <f>(+O20+P20)*1.02</f>
        <v>932476.35</v>
      </c>
    </row>
    <row r="21" spans="1:17" x14ac:dyDescent="0.2">
      <c r="A21" s="23" t="s">
        <v>24</v>
      </c>
      <c r="B21" s="49">
        <v>334990.59000000003</v>
      </c>
      <c r="C21" s="50">
        <v>274448.77</v>
      </c>
      <c r="D21" s="51">
        <v>258127.66</v>
      </c>
      <c r="E21" s="71">
        <f>-SUMIF([1]HFCS!$C:$C,200,[1]HFCS!M:M)</f>
        <v>423801.28556455614</v>
      </c>
      <c r="F21" s="72">
        <f>-SUMIF([1]HFCS!$C:$C,200,[1]HFCS!W:W)</f>
        <v>373598.03277159692</v>
      </c>
      <c r="G21" s="72">
        <f>-SUMIF([1]HFCS!$C:$C,200,[1]HFCS!AA:AA)</f>
        <v>384805.9737547448</v>
      </c>
      <c r="H21" s="72">
        <f>-SUMIF([1]HFCS!$C:$C,200,[1]HFCS!AE:AE)</f>
        <v>396350.15296738729</v>
      </c>
      <c r="I21" s="73">
        <f>-SUMIF([1]HFCS!$C:$C,200,[1]HFCS!AI:AI)</f>
        <v>408240.65755640878</v>
      </c>
      <c r="J21" s="58"/>
      <c r="O21" s="4">
        <f>+Q20</f>
        <v>932476.35</v>
      </c>
      <c r="P21" s="4">
        <v>43750</v>
      </c>
      <c r="Q21" s="4">
        <f>(+O21+P21)*1.02</f>
        <v>995750.87699999998</v>
      </c>
    </row>
    <row r="22" spans="1:17" x14ac:dyDescent="0.2">
      <c r="A22" s="23" t="s">
        <v>25</v>
      </c>
      <c r="B22" s="49">
        <v>1089417.75</v>
      </c>
      <c r="C22" s="50">
        <v>922279.21</v>
      </c>
      <c r="D22" s="51">
        <v>1096182.8799999999</v>
      </c>
      <c r="E22" s="71">
        <f>-SUMIF([1]HFCS!$C:$C,400,[1]HFCS!M:M)</f>
        <v>1281479.2567071489</v>
      </c>
      <c r="F22" s="72">
        <f>-SUMIF([1]HFCS!$C:$C,400,[1]HFCS!W:W)</f>
        <v>1158478.0744083638</v>
      </c>
      <c r="G22" s="72">
        <f>-SUMIF([1]HFCS!$C:$C,400,[1]HFCS!AA:AA)</f>
        <v>1185084.8392551048</v>
      </c>
      <c r="H22" s="72">
        <f>-SUMIF([1]HFCS!$C:$C,400,[1]HFCS!AE:AE)</f>
        <v>1212489.8070472488</v>
      </c>
      <c r="I22" s="73">
        <f>-SUMIF([1]HFCS!$C:$C,400,[1]HFCS!AI:AI)</f>
        <v>1240716.923873157</v>
      </c>
      <c r="J22" s="58"/>
    </row>
    <row r="23" spans="1:17" x14ac:dyDescent="0.2">
      <c r="A23" s="23" t="s">
        <v>26</v>
      </c>
      <c r="B23" s="49">
        <v>153257.65</v>
      </c>
      <c r="C23" s="50">
        <v>102962.42</v>
      </c>
      <c r="D23" s="51">
        <v>104981.61</v>
      </c>
      <c r="E23" s="71">
        <f>-SUMIF([1]HFCS!$C:$C,500,[1]HFCS!M:M)</f>
        <v>208020.8223629338</v>
      </c>
      <c r="F23" s="72">
        <f>-SUMIF([1]HFCS!$C:$C,500,[1]HFCS!W:W)</f>
        <v>111261.44703382181</v>
      </c>
      <c r="G23" s="72">
        <f>-SUMIF([1]HFCS!$C:$C,500,[1]HFCS!AA:AA)</f>
        <v>214530.22585483643</v>
      </c>
      <c r="H23" s="72">
        <f>-SUMIF([1]HFCS!$C:$C,500,[1]HFCS!AE:AE)</f>
        <v>220897.06804048154</v>
      </c>
      <c r="I23" s="73">
        <f>-SUMIF([1]HFCS!$C:$C,500,[1]HFCS!AI:AI)</f>
        <v>227454.91549169607</v>
      </c>
      <c r="J23" s="58"/>
    </row>
    <row r="24" spans="1:17" x14ac:dyDescent="0.2">
      <c r="A24" s="23" t="s">
        <v>27</v>
      </c>
      <c r="B24" s="49">
        <v>41686</v>
      </c>
      <c r="C24" s="50">
        <v>2395</v>
      </c>
      <c r="D24" s="51">
        <v>841118.21</v>
      </c>
      <c r="E24" s="71">
        <f>-SUMIF([1]HFCS!$C:$C,600,[1]HFCS!M:M)</f>
        <v>1001278</v>
      </c>
      <c r="F24" s="72">
        <f>-SUMIF([1]HFCS!$C:$C,600,[1]HFCS!W:W)</f>
        <v>353227.31</v>
      </c>
      <c r="G24" s="72">
        <f>-SUMIF([1]HFCS!$C:$C,600,[1]HFCS!AA:AA)</f>
        <v>53227.31</v>
      </c>
      <c r="H24" s="72">
        <f>-SUMIF([1]HFCS!$C:$C,600,[1]HFCS!AE:AE)</f>
        <v>53227.31</v>
      </c>
      <c r="I24" s="73">
        <f>-SUMIF([1]HFCS!$C:$C,600,[1]HFCS!AI:AI)</f>
        <v>53227.31</v>
      </c>
      <c r="J24" s="58"/>
    </row>
    <row r="25" spans="1:17" x14ac:dyDescent="0.2">
      <c r="A25" s="23" t="s">
        <v>28</v>
      </c>
      <c r="B25" s="49">
        <v>0</v>
      </c>
      <c r="C25" s="50">
        <v>0</v>
      </c>
      <c r="D25" s="51"/>
      <c r="E25" s="71">
        <f>-SUMIF([1]HFCS!$C:$C,700,[1]HFCS!M:M)</f>
        <v>0</v>
      </c>
      <c r="F25" s="72">
        <f>-SUMIF([1]HFCS!$C:$C,700,[1]HFCS!W:W)</f>
        <v>0</v>
      </c>
      <c r="G25" s="72">
        <f>-SUMIF([1]HFCS!$C:$C,700,[1]HFCS!AA:AA)</f>
        <v>0</v>
      </c>
      <c r="H25" s="72">
        <f>-SUMIF([1]HFCS!$C:$C,700,[1]HFCS!AE:AE)</f>
        <v>0</v>
      </c>
      <c r="I25" s="73">
        <f>-SUMIF([1]HFCS!$C:$C,700,[1]HFCS!AI:AI)</f>
        <v>0</v>
      </c>
      <c r="J25" s="58"/>
    </row>
    <row r="26" spans="1:17" x14ac:dyDescent="0.2">
      <c r="A26" s="23" t="s">
        <v>29</v>
      </c>
      <c r="B26" s="49">
        <v>30421.68</v>
      </c>
      <c r="C26" s="50">
        <v>112067.1</v>
      </c>
      <c r="D26" s="51">
        <v>70173.850000000006</v>
      </c>
      <c r="E26" s="71">
        <f>-SUMIF([1]HFCS!$C:$C,800,[1]HFCS!M:M)</f>
        <v>120542.21621490185</v>
      </c>
      <c r="F26" s="72">
        <f>-SUMIF([1]HFCS!$C:$C,800,[1]HFCS!W:W)</f>
        <v>85491.639541348908</v>
      </c>
      <c r="G26" s="72">
        <f>-SUMIF([1]HFCS!$C:$C,800,[1]HFCS!AA:AA)</f>
        <v>125996.38872758938</v>
      </c>
      <c r="H26" s="72">
        <f>-SUMIF([1]HFCS!$C:$C,800,[1]HFCS!AE:AE)</f>
        <v>90576.280389417065</v>
      </c>
      <c r="I26" s="73">
        <f>-SUMIF([1]HFCS!$C:$C,800,[1]HFCS!AI:AI)</f>
        <v>131233.56880109958</v>
      </c>
      <c r="J26" s="58"/>
    </row>
    <row r="27" spans="1:17" x14ac:dyDescent="0.2">
      <c r="A27" s="23" t="s">
        <v>30</v>
      </c>
      <c r="B27" s="49"/>
      <c r="C27" s="50"/>
      <c r="D27" s="51"/>
      <c r="E27" s="71">
        <f>-SUMIF([1]HFCS!$C:$C,819,[1]HFCS!M:M)</f>
        <v>0</v>
      </c>
      <c r="F27" s="74">
        <v>0</v>
      </c>
      <c r="G27" s="56">
        <v>0</v>
      </c>
      <c r="H27" s="56">
        <v>0</v>
      </c>
      <c r="I27" s="57">
        <v>0</v>
      </c>
      <c r="J27" s="58"/>
    </row>
    <row r="28" spans="1:17" x14ac:dyDescent="0.2">
      <c r="A28" s="23" t="s">
        <v>31</v>
      </c>
      <c r="B28" s="43">
        <v>2723009.54</v>
      </c>
      <c r="C28" s="44">
        <v>2441053.0299999998</v>
      </c>
      <c r="D28" s="45">
        <f>SUM(D20:D27)</f>
        <v>3445899.1599999997</v>
      </c>
      <c r="E28" s="63">
        <f>SUM(E19:E27)</f>
        <v>4288778.186445374</v>
      </c>
      <c r="F28" s="64">
        <f t="shared" ref="F28:I28" si="1">SUM(F19:F27)</f>
        <v>3302123.3488787357</v>
      </c>
      <c r="G28" s="64">
        <f t="shared" si="1"/>
        <v>3220313.5880695884</v>
      </c>
      <c r="H28" s="64">
        <f t="shared" si="1"/>
        <v>3267909.5344361668</v>
      </c>
      <c r="I28" s="65">
        <f t="shared" si="1"/>
        <v>3394073.3591937427</v>
      </c>
      <c r="J28" s="75"/>
    </row>
    <row r="29" spans="1:17" ht="12" customHeight="1" x14ac:dyDescent="0.2">
      <c r="A29" s="23"/>
      <c r="B29" s="43"/>
      <c r="C29" s="44"/>
      <c r="D29" s="45"/>
      <c r="E29" s="63"/>
      <c r="F29" s="64"/>
      <c r="G29" s="64"/>
      <c r="H29" s="64"/>
      <c r="I29" s="65"/>
      <c r="J29" s="58"/>
    </row>
    <row r="30" spans="1:17" ht="12" customHeight="1" x14ac:dyDescent="0.2">
      <c r="A30" s="23" t="s">
        <v>32</v>
      </c>
      <c r="B30" s="43"/>
      <c r="C30" s="44"/>
      <c r="D30" s="45"/>
      <c r="E30" s="63"/>
      <c r="F30" s="64"/>
      <c r="G30" s="64"/>
      <c r="H30" s="64"/>
      <c r="I30" s="65"/>
      <c r="J30" s="58"/>
    </row>
    <row r="31" spans="1:17" ht="12" customHeight="1" x14ac:dyDescent="0.2">
      <c r="A31" s="23" t="s">
        <v>22</v>
      </c>
      <c r="B31" s="43">
        <f t="shared" ref="B31:I31" si="2">+B17-B28</f>
        <v>-392893.25</v>
      </c>
      <c r="C31" s="44">
        <f t="shared" si="2"/>
        <v>-282579.58999999985</v>
      </c>
      <c r="D31" s="45">
        <f t="shared" si="2"/>
        <v>-990805.31999999983</v>
      </c>
      <c r="E31" s="63">
        <f t="shared" si="2"/>
        <v>-2084231.106445374</v>
      </c>
      <c r="F31" s="64">
        <f t="shared" si="2"/>
        <v>-440541.89487873577</v>
      </c>
      <c r="G31" s="64">
        <f t="shared" si="2"/>
        <v>-358443.3840695885</v>
      </c>
      <c r="H31" s="64">
        <f t="shared" si="2"/>
        <v>-405753.28043616703</v>
      </c>
      <c r="I31" s="65">
        <f t="shared" si="2"/>
        <v>-532012.5861937427</v>
      </c>
      <c r="J31" s="58"/>
    </row>
    <row r="32" spans="1:17" ht="12" customHeight="1" x14ac:dyDescent="0.2">
      <c r="A32" s="23"/>
      <c r="B32" s="43"/>
      <c r="C32" s="44"/>
      <c r="D32" s="45"/>
      <c r="E32" s="63"/>
      <c r="F32" s="64"/>
      <c r="G32" s="64"/>
      <c r="H32" s="64"/>
      <c r="I32" s="65"/>
      <c r="J32" s="58"/>
    </row>
    <row r="33" spans="1:10" ht="12" customHeight="1" x14ac:dyDescent="0.2">
      <c r="A33" s="42" t="s">
        <v>33</v>
      </c>
      <c r="B33" s="76"/>
      <c r="C33" s="66"/>
      <c r="D33" s="67"/>
      <c r="E33" s="77"/>
      <c r="F33" s="78"/>
      <c r="G33" s="78"/>
      <c r="H33" s="78"/>
      <c r="I33" s="79"/>
      <c r="J33" s="58"/>
    </row>
    <row r="34" spans="1:10" ht="12" customHeight="1" x14ac:dyDescent="0.2">
      <c r="A34" s="23" t="s">
        <v>34</v>
      </c>
      <c r="B34" s="49">
        <v>855646.01</v>
      </c>
      <c r="C34" s="50">
        <v>782458.9</v>
      </c>
      <c r="D34" s="51">
        <v>1040122.96</v>
      </c>
      <c r="E34" s="52">
        <f>SUMIF([1]HFCS!$C:$C,4000,[1]HFCS!M:M)</f>
        <v>496067.47411391686</v>
      </c>
      <c r="F34" s="53">
        <f>SUMIF([1]HFCS!$C:$C,4000,[1]HFCS!$W:$W)</f>
        <v>386114.41420533822</v>
      </c>
      <c r="G34" s="53">
        <f>SUMIF([1]HFCS!$C:$C,4000,[1]HFCS!$AA:$AA)</f>
        <v>463337.2970464059</v>
      </c>
      <c r="H34" s="53">
        <f>SUMIF([1]HFCS!$C:$C,4000,[1]HFCS!$AE:$AE)</f>
        <v>463337.2970464059</v>
      </c>
      <c r="I34" s="54">
        <f>SUMIF([1]HFCS!$C:$C,4000,[1]HFCS!AI:AI)</f>
        <v>463337.2970464059</v>
      </c>
      <c r="J34" s="58"/>
    </row>
    <row r="35" spans="1:10" ht="12" customHeight="1" x14ac:dyDescent="0.2">
      <c r="A35" s="23" t="s">
        <v>35</v>
      </c>
      <c r="B35" s="49">
        <v>92194.67</v>
      </c>
      <c r="C35" s="50">
        <v>351715.65</v>
      </c>
      <c r="D35" s="51">
        <v>15166.52</v>
      </c>
      <c r="E35" s="55">
        <f>250000+SUMIF([1]HFCS!$C:$C,3200,[1]HFCS!M:M)</f>
        <v>274397</v>
      </c>
      <c r="F35" s="56">
        <f>SUMIF([1]HFCS!$C:$C,3200,[1]HFCS!$W:$W)</f>
        <v>31716.1</v>
      </c>
      <c r="G35" s="56">
        <f>SUMIF([1]HFCS!$C:$C,3200,[1]HFCS!$AA:$AA)</f>
        <v>31716.1</v>
      </c>
      <c r="H35" s="56">
        <f>SUMIF([1]HFCS!$C:$C,3200,[1]HFCS!$AE:$AE)</f>
        <v>31716.1</v>
      </c>
      <c r="I35" s="57">
        <f>SUMIF([1]HFCS!$C:$C,3200,[1]HFCS!AI:AI)</f>
        <v>31716.1</v>
      </c>
      <c r="J35" s="58"/>
    </row>
    <row r="36" spans="1:10" ht="12" customHeight="1" x14ac:dyDescent="0.2">
      <c r="A36" s="23" t="s">
        <v>36</v>
      </c>
      <c r="B36" s="49">
        <v>2500</v>
      </c>
      <c r="C36" s="50">
        <v>46233</v>
      </c>
      <c r="D36" s="51">
        <v>42000</v>
      </c>
      <c r="E36" s="55">
        <f>SUMIF([1]HFCS!$C:$C,3219,[1]HFCS!M:M)</f>
        <v>0</v>
      </c>
      <c r="F36" s="56">
        <f>SUMIF([1]HFCS!$C:$C,3219,[1]HFCS!$W:$W)</f>
        <v>0</v>
      </c>
      <c r="G36" s="56">
        <f>SUMIF([1]HFCS!$C:$C,3219,[1]HFCS!$AA:$AA)</f>
        <v>0</v>
      </c>
      <c r="H36" s="56">
        <f>SUMIF([1]HFCS!$C:$C,3219,[1]HFCS!$AE:$AE)</f>
        <v>0</v>
      </c>
      <c r="I36" s="57">
        <f>SUMIF([1]HFCS!$C:$C,3219,[1]HFCS!AI:AI)</f>
        <v>0</v>
      </c>
      <c r="J36" s="58"/>
    </row>
    <row r="37" spans="1:10" ht="12" customHeight="1" x14ac:dyDescent="0.2">
      <c r="A37" s="23" t="s">
        <v>37</v>
      </c>
      <c r="B37" s="49">
        <v>50</v>
      </c>
      <c r="C37" s="50"/>
      <c r="D37" s="51">
        <f>3000+1650</f>
        <v>4650</v>
      </c>
      <c r="E37" s="55">
        <f>SUMIF([1]HFCS!$C:$C,1820,[1]HFCS!M:M)</f>
        <v>2650</v>
      </c>
      <c r="F37" s="56">
        <f>SUMIF([1]HFCS!$C:$C,1820,[1]HFCS!$W:$W)</f>
        <v>3265</v>
      </c>
      <c r="G37" s="56">
        <f>SUMIF([1]HFCS!$C:$C,1820,[1]HFCS!$AA:$AA)</f>
        <v>2976.25</v>
      </c>
      <c r="H37" s="56">
        <f>SUMIF([1]HFCS!$C:$C,1820,[1]HFCS!$AE:$AE)</f>
        <v>2690.2</v>
      </c>
      <c r="I37" s="57">
        <f>SUMIF([1]HFCS!$C:$C,1820,[1]HFCS!AI:AI)</f>
        <v>2785.6810000000005</v>
      </c>
      <c r="J37" s="58"/>
    </row>
    <row r="38" spans="1:10" ht="12" customHeight="1" x14ac:dyDescent="0.2">
      <c r="A38" s="23" t="s">
        <v>38</v>
      </c>
      <c r="B38" s="49">
        <v>0.43</v>
      </c>
      <c r="C38" s="50">
        <v>4070.66</v>
      </c>
      <c r="D38" s="51">
        <v>116013.06</v>
      </c>
      <c r="E38" s="55">
        <f>SUMIF([1]HFCS!$C:$C,1410,[1]HFCS!M:M)</f>
        <v>136169.35</v>
      </c>
      <c r="F38" s="56">
        <f>SUMIF([1]HFCS!$C:$C,1410,[1]HFCS!W:W)</f>
        <v>67500</v>
      </c>
      <c r="G38" s="56">
        <f>SUMIF([1]HFCS!$C:$C,1410,[1]HFCS!AA:AA)</f>
        <v>40000</v>
      </c>
      <c r="H38" s="56">
        <f>SUMIF([1]HFCS!$C:$C,1410,[1]HFCS!AE:AE)</f>
        <v>40000</v>
      </c>
      <c r="I38" s="57">
        <f>SUMIF([1]HFCS!$C:$C,1410,[1]HFCS!AI:AI)</f>
        <v>40000</v>
      </c>
      <c r="J38" s="58"/>
    </row>
    <row r="39" spans="1:10" ht="12" customHeight="1" x14ac:dyDescent="0.2">
      <c r="A39" s="23" t="s">
        <v>39</v>
      </c>
      <c r="B39" s="49"/>
      <c r="C39" s="50"/>
      <c r="D39" s="51"/>
      <c r="E39" s="55">
        <f>SUMIF([1]HFCS!$C:$C,1900,[1]HFCS!M:M)</f>
        <v>0</v>
      </c>
      <c r="F39" s="56">
        <f>SUMIF([1]HFCS!$C:$C,1900,[1]HFCS!$W:$W)</f>
        <v>0</v>
      </c>
      <c r="G39" s="56">
        <f>SUMIF([1]HFCS!$C:$C,1900,[1]HFCS!$AA:$AA)</f>
        <v>0</v>
      </c>
      <c r="H39" s="56">
        <f>SUMIF([1]HFCS!$C:$C,1900,[1]HFCS!$AE:$AE)</f>
        <v>0</v>
      </c>
      <c r="I39" s="57">
        <f>SUMIF([1]HFCS!$C:$C,1900,[1]HFCS!AI:AI)</f>
        <v>0</v>
      </c>
      <c r="J39" s="58"/>
    </row>
    <row r="40" spans="1:10" ht="12" customHeight="1" x14ac:dyDescent="0.2">
      <c r="A40" s="23" t="s">
        <v>40</v>
      </c>
      <c r="B40" s="49"/>
      <c r="C40" s="50"/>
      <c r="D40" s="51"/>
      <c r="E40" s="55">
        <f>SUMIF([1]HFCS!$C:$C,1901,[1]HFCS!M:M)</f>
        <v>0</v>
      </c>
      <c r="F40" s="56">
        <f>SUMIF([1]HFCS!$C:$C,1901,[1]HFCS!$W:$W)</f>
        <v>0</v>
      </c>
      <c r="G40" s="56">
        <f>SUMIF([1]HFCS!$C:$C,1901,[1]HFCS!$AA:$AA)</f>
        <v>0</v>
      </c>
      <c r="H40" s="56">
        <f>SUMIF([1]HFCS!$C:$C,1901,[1]HFCS!$AE:$AE)</f>
        <v>0</v>
      </c>
      <c r="I40" s="57">
        <f>SUMIF([1]HFCS!$C:$C,1901,[1]HFCS!AI:AI)</f>
        <v>0</v>
      </c>
      <c r="J40" s="58"/>
    </row>
    <row r="41" spans="1:10" ht="12" customHeight="1" x14ac:dyDescent="0.2">
      <c r="A41" s="23" t="s">
        <v>41</v>
      </c>
      <c r="B41" s="49"/>
      <c r="C41" s="50"/>
      <c r="D41" s="51"/>
      <c r="E41" s="55">
        <f>SUMIF([1]HFCS!$C:$C,1902,[1]HFCS!M:M)</f>
        <v>0</v>
      </c>
      <c r="F41" s="56">
        <f>SUMIF([1]HFCS!$C:$C,1902,[1]HFCS!$W:$W)</f>
        <v>0</v>
      </c>
      <c r="G41" s="56">
        <f>SUMIF([1]HFCS!$C:$C,1902,[1]HFCS!$AA:$AA)</f>
        <v>0</v>
      </c>
      <c r="H41" s="56">
        <f>SUMIF([1]HFCS!$C:$C,1902,[1]HFCS!$AE:$AE)</f>
        <v>0</v>
      </c>
      <c r="I41" s="57">
        <v>0</v>
      </c>
      <c r="J41" s="58"/>
    </row>
    <row r="42" spans="1:10" ht="12" customHeight="1" x14ac:dyDescent="0.2">
      <c r="A42" s="23" t="s">
        <v>42</v>
      </c>
      <c r="B42" s="49"/>
      <c r="C42" s="50"/>
      <c r="D42" s="51"/>
      <c r="E42" s="55">
        <v>0</v>
      </c>
      <c r="F42" s="56">
        <v>0</v>
      </c>
      <c r="G42" s="56">
        <v>0</v>
      </c>
      <c r="H42" s="56">
        <v>0</v>
      </c>
      <c r="I42" s="57">
        <v>0</v>
      </c>
      <c r="J42" s="58"/>
    </row>
    <row r="43" spans="1:10" ht="12" customHeight="1" x14ac:dyDescent="0.2">
      <c r="A43" s="23" t="s">
        <v>43</v>
      </c>
      <c r="B43" s="49"/>
      <c r="C43" s="50"/>
      <c r="D43" s="51"/>
      <c r="E43" s="55">
        <v>0</v>
      </c>
      <c r="F43" s="56">
        <v>0</v>
      </c>
      <c r="G43" s="56">
        <v>0</v>
      </c>
      <c r="H43" s="56">
        <v>0</v>
      </c>
      <c r="I43" s="57">
        <v>0</v>
      </c>
      <c r="J43" s="58"/>
    </row>
    <row r="44" spans="1:10" ht="12" customHeight="1" x14ac:dyDescent="0.2">
      <c r="A44" s="23" t="s">
        <v>44</v>
      </c>
      <c r="B44" s="43">
        <v>950391.1100000001</v>
      </c>
      <c r="C44" s="44">
        <f>SUM(C33:C43)</f>
        <v>1184478.21</v>
      </c>
      <c r="D44" s="45">
        <f>SUM(D33:D43)</f>
        <v>1217952.54</v>
      </c>
      <c r="E44" s="63">
        <f t="shared" ref="E44:I44" si="3">SUM(E33:E43)</f>
        <v>909283.82411391684</v>
      </c>
      <c r="F44" s="64">
        <f t="shared" si="3"/>
        <v>488595.5142053382</v>
      </c>
      <c r="G44" s="64">
        <f t="shared" si="3"/>
        <v>538029.64704640582</v>
      </c>
      <c r="H44" s="64">
        <f t="shared" si="3"/>
        <v>537743.59704640589</v>
      </c>
      <c r="I44" s="65">
        <f t="shared" si="3"/>
        <v>537839.07804640592</v>
      </c>
      <c r="J44" s="58"/>
    </row>
    <row r="45" spans="1:10" ht="12" customHeight="1" x14ac:dyDescent="0.2">
      <c r="A45" s="23"/>
      <c r="B45" s="80"/>
      <c r="C45" s="81"/>
      <c r="D45" s="82"/>
      <c r="E45" s="83"/>
      <c r="F45" s="84"/>
      <c r="G45" s="84"/>
      <c r="H45" s="84"/>
      <c r="I45" s="85"/>
      <c r="J45" s="58"/>
    </row>
    <row r="46" spans="1:10" ht="12" customHeight="1" x14ac:dyDescent="0.2">
      <c r="A46" s="23"/>
      <c r="B46" s="80"/>
      <c r="C46" s="81"/>
      <c r="D46" s="82"/>
      <c r="E46" s="83"/>
      <c r="F46" s="84"/>
      <c r="G46" s="84"/>
      <c r="H46" s="84"/>
      <c r="I46" s="85"/>
      <c r="J46" s="58"/>
    </row>
    <row r="47" spans="1:10" ht="12" customHeight="1" x14ac:dyDescent="0.2">
      <c r="A47" s="23" t="s">
        <v>45</v>
      </c>
      <c r="B47" s="80"/>
      <c r="C47" s="81"/>
      <c r="D47" s="82"/>
      <c r="E47" s="83"/>
      <c r="F47" s="84"/>
      <c r="G47" s="84"/>
      <c r="H47" s="84"/>
      <c r="I47" s="85"/>
      <c r="J47" s="58"/>
    </row>
    <row r="48" spans="1:10" ht="12" customHeight="1" x14ac:dyDescent="0.2">
      <c r="A48" s="23" t="s">
        <v>46</v>
      </c>
      <c r="B48" s="80"/>
      <c r="C48" s="81"/>
      <c r="D48" s="82"/>
      <c r="E48" s="83"/>
      <c r="F48" s="84"/>
      <c r="G48" s="84"/>
      <c r="H48" s="84"/>
      <c r="I48" s="85"/>
      <c r="J48" s="58"/>
    </row>
    <row r="49" spans="1:10" ht="12" customHeight="1" x14ac:dyDescent="0.2">
      <c r="A49" s="23" t="s">
        <v>47</v>
      </c>
      <c r="B49" s="80">
        <v>557497.8600000001</v>
      </c>
      <c r="C49" s="81">
        <f>+C31+C44</f>
        <v>901898.62000000011</v>
      </c>
      <c r="D49" s="82">
        <f>+D31+D44</f>
        <v>227147.2200000002</v>
      </c>
      <c r="E49" s="83">
        <f t="shared" ref="E49:I49" si="4">+E31+E44</f>
        <v>-1174947.2823314571</v>
      </c>
      <c r="F49" s="84">
        <f t="shared" si="4"/>
        <v>48053.619326602435</v>
      </c>
      <c r="G49" s="84">
        <f t="shared" si="4"/>
        <v>179586.26297681732</v>
      </c>
      <c r="H49" s="84">
        <f t="shared" si="4"/>
        <v>131990.31661023886</v>
      </c>
      <c r="I49" s="85">
        <f t="shared" si="4"/>
        <v>5826.4918526632246</v>
      </c>
      <c r="J49" s="58"/>
    </row>
    <row r="50" spans="1:10" ht="12" customHeight="1" x14ac:dyDescent="0.2">
      <c r="A50" s="23"/>
      <c r="B50" s="80"/>
      <c r="C50" s="81"/>
      <c r="D50" s="82"/>
      <c r="E50" s="83"/>
      <c r="F50" s="84"/>
      <c r="G50" s="84"/>
      <c r="H50" s="84"/>
      <c r="I50" s="85"/>
      <c r="J50" s="58"/>
    </row>
    <row r="51" spans="1:10" ht="12" customHeight="1" x14ac:dyDescent="0.2">
      <c r="A51" s="23" t="s">
        <v>48</v>
      </c>
      <c r="B51" s="86">
        <v>1222060.6800000002</v>
      </c>
      <c r="C51" s="87">
        <f>B53</f>
        <v>1779558.5400000003</v>
      </c>
      <c r="D51" s="88">
        <f>C53</f>
        <v>2681457.16</v>
      </c>
      <c r="E51" s="83">
        <f t="shared" ref="E51:I51" si="5">D53</f>
        <v>2908604.3800000004</v>
      </c>
      <c r="F51" s="84">
        <f t="shared" si="5"/>
        <v>1733657.0976685432</v>
      </c>
      <c r="G51" s="84">
        <f t="shared" si="5"/>
        <v>1781710.7169951457</v>
      </c>
      <c r="H51" s="84">
        <f t="shared" si="5"/>
        <v>1961296.979971963</v>
      </c>
      <c r="I51" s="85">
        <f t="shared" si="5"/>
        <v>2093287.296582202</v>
      </c>
      <c r="J51" s="58"/>
    </row>
    <row r="52" spans="1:10" ht="12" customHeight="1" x14ac:dyDescent="0.2">
      <c r="A52" s="23"/>
      <c r="B52" s="86"/>
      <c r="C52" s="87"/>
      <c r="D52" s="88"/>
      <c r="E52" s="83"/>
      <c r="F52" s="84"/>
      <c r="G52" s="84"/>
      <c r="H52" s="84"/>
      <c r="I52" s="85"/>
    </row>
    <row r="53" spans="1:10" ht="12" customHeight="1" thickBot="1" x14ac:dyDescent="0.25">
      <c r="A53" s="23" t="s">
        <v>49</v>
      </c>
      <c r="B53" s="89">
        <f t="shared" ref="B53:I53" si="6">+B49+B51</f>
        <v>1779558.5400000003</v>
      </c>
      <c r="C53" s="90">
        <f t="shared" si="6"/>
        <v>2681457.16</v>
      </c>
      <c r="D53" s="91">
        <f t="shared" si="6"/>
        <v>2908604.3800000004</v>
      </c>
      <c r="E53" s="92">
        <f t="shared" si="6"/>
        <v>1733657.0976685432</v>
      </c>
      <c r="F53" s="93">
        <f t="shared" si="6"/>
        <v>1781710.7169951457</v>
      </c>
      <c r="G53" s="93">
        <f t="shared" si="6"/>
        <v>1961296.979971963</v>
      </c>
      <c r="H53" s="93">
        <f t="shared" si="6"/>
        <v>2093287.296582202</v>
      </c>
      <c r="I53" s="94">
        <f t="shared" si="6"/>
        <v>2099113.788434865</v>
      </c>
    </row>
    <row r="54" spans="1:10" ht="12" customHeight="1" x14ac:dyDescent="0.2">
      <c r="A54" s="23"/>
      <c r="B54" s="95"/>
      <c r="C54" s="95"/>
      <c r="D54" s="96"/>
      <c r="E54" s="95"/>
      <c r="F54" s="95"/>
      <c r="G54" s="95"/>
      <c r="H54" s="95"/>
      <c r="I54" s="95"/>
    </row>
    <row r="55" spans="1:10" ht="12" hidden="1" customHeight="1" x14ac:dyDescent="0.2">
      <c r="A55" s="42" t="s">
        <v>50</v>
      </c>
      <c r="B55" s="97">
        <v>0</v>
      </c>
      <c r="C55" s="97">
        <v>0</v>
      </c>
      <c r="D55" s="97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</row>
    <row r="56" spans="1:10" ht="12" hidden="1" customHeight="1" x14ac:dyDescent="0.2">
      <c r="A56" s="42"/>
      <c r="B56" s="97">
        <v>0</v>
      </c>
      <c r="C56" s="97">
        <v>0</v>
      </c>
      <c r="D56" s="97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</row>
    <row r="57" spans="1:10" ht="12" hidden="1" customHeight="1" x14ac:dyDescent="0.2">
      <c r="A57" s="23" t="s">
        <v>51</v>
      </c>
      <c r="B57" s="98">
        <v>0</v>
      </c>
      <c r="C57" s="97">
        <v>0</v>
      </c>
      <c r="D57" s="97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</row>
    <row r="58" spans="1:10" ht="12" hidden="1" customHeight="1" x14ac:dyDescent="0.2">
      <c r="A58" s="23" t="s">
        <v>52</v>
      </c>
      <c r="B58" s="98">
        <v>0</v>
      </c>
      <c r="C58" s="97">
        <v>0</v>
      </c>
      <c r="D58" s="97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</row>
    <row r="59" spans="1:10" hidden="1" x14ac:dyDescent="0.2">
      <c r="A59" s="23" t="s">
        <v>53</v>
      </c>
      <c r="B59" s="98">
        <v>0</v>
      </c>
      <c r="C59" s="97">
        <v>0</v>
      </c>
      <c r="D59" s="97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</row>
    <row r="60" spans="1:10" hidden="1" x14ac:dyDescent="0.2">
      <c r="A60" s="23" t="s">
        <v>54</v>
      </c>
      <c r="B60" s="98">
        <v>0</v>
      </c>
      <c r="C60" s="97">
        <v>0</v>
      </c>
      <c r="D60" s="97">
        <v>0</v>
      </c>
      <c r="E60" s="99">
        <v>0</v>
      </c>
      <c r="F60" s="99">
        <v>0</v>
      </c>
      <c r="G60" s="99">
        <v>0</v>
      </c>
      <c r="H60" s="99">
        <v>0</v>
      </c>
      <c r="I60" s="99">
        <v>0</v>
      </c>
    </row>
    <row r="61" spans="1:10" hidden="1" x14ac:dyDescent="0.2">
      <c r="A61" s="23" t="s">
        <v>55</v>
      </c>
      <c r="B61" s="98">
        <v>0</v>
      </c>
      <c r="C61" s="97">
        <v>0</v>
      </c>
      <c r="D61" s="97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</row>
    <row r="62" spans="1:10" hidden="1" x14ac:dyDescent="0.2">
      <c r="A62" s="23" t="s">
        <v>56</v>
      </c>
      <c r="B62" s="98">
        <v>0</v>
      </c>
      <c r="C62" s="97">
        <v>0</v>
      </c>
      <c r="D62" s="97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</row>
    <row r="63" spans="1:10" x14ac:dyDescent="0.2">
      <c r="A63" s="23"/>
      <c r="B63" s="100"/>
      <c r="C63" s="101"/>
      <c r="D63" s="101"/>
      <c r="E63" s="100"/>
      <c r="F63" s="100"/>
      <c r="G63" s="100"/>
      <c r="H63" s="100"/>
      <c r="I63" s="100"/>
    </row>
    <row r="64" spans="1:10" ht="15.75" thickBot="1" x14ac:dyDescent="0.3">
      <c r="A64" s="102" t="s">
        <v>57</v>
      </c>
      <c r="B64" s="100"/>
      <c r="C64" s="101"/>
      <c r="D64" s="101"/>
      <c r="E64" s="100"/>
      <c r="F64" s="100"/>
      <c r="G64" s="100"/>
      <c r="H64" s="100"/>
      <c r="I64" s="100"/>
    </row>
    <row r="65" spans="1:9" s="103" customFormat="1" ht="13.5" customHeight="1" thickBot="1" x14ac:dyDescent="0.25">
      <c r="A65" s="42"/>
      <c r="B65" s="24" t="s">
        <v>11</v>
      </c>
      <c r="C65" s="25"/>
      <c r="D65" s="26"/>
      <c r="E65" s="27" t="s">
        <v>12</v>
      </c>
      <c r="F65" s="28"/>
      <c r="G65" s="28"/>
      <c r="H65" s="28"/>
      <c r="I65" s="29"/>
    </row>
    <row r="66" spans="1:9" x14ac:dyDescent="0.2">
      <c r="A66" s="23"/>
      <c r="B66" s="30" t="s">
        <v>13</v>
      </c>
      <c r="C66" s="31" t="s">
        <v>13</v>
      </c>
      <c r="D66" s="32" t="s">
        <v>13</v>
      </c>
      <c r="E66" s="104" t="s">
        <v>13</v>
      </c>
      <c r="F66" s="105" t="s">
        <v>13</v>
      </c>
      <c r="G66" s="105" t="s">
        <v>13</v>
      </c>
      <c r="H66" s="105" t="s">
        <v>13</v>
      </c>
      <c r="I66" s="106" t="s">
        <v>13</v>
      </c>
    </row>
    <row r="67" spans="1:9" x14ac:dyDescent="0.2">
      <c r="A67" s="42" t="s">
        <v>58</v>
      </c>
      <c r="B67" s="36">
        <v>2022</v>
      </c>
      <c r="C67" s="37">
        <v>2023</v>
      </c>
      <c r="D67" s="38">
        <v>2024</v>
      </c>
      <c r="E67" s="107">
        <v>2025</v>
      </c>
      <c r="F67" s="108">
        <v>2026</v>
      </c>
      <c r="G67" s="109">
        <v>2027</v>
      </c>
      <c r="H67" s="109">
        <v>2028</v>
      </c>
      <c r="I67" s="110">
        <v>2029</v>
      </c>
    </row>
    <row r="68" spans="1:9" x14ac:dyDescent="0.2">
      <c r="A68" s="23" t="s">
        <v>59</v>
      </c>
      <c r="B68" s="111">
        <v>239</v>
      </c>
      <c r="C68" s="112">
        <v>235</v>
      </c>
      <c r="D68" s="113">
        <v>223</v>
      </c>
      <c r="E68" s="114">
        <f>[1]HFCS!M7</f>
        <v>200</v>
      </c>
      <c r="F68" s="115">
        <f>[1]HFCS!W7</f>
        <v>260</v>
      </c>
      <c r="G68" s="115">
        <f>[1]HFCS!AA7</f>
        <v>260</v>
      </c>
      <c r="H68" s="115">
        <f>[1]HFCS!AE7</f>
        <v>260</v>
      </c>
      <c r="I68" s="116">
        <f>[1]HFCS!AI7</f>
        <v>260</v>
      </c>
    </row>
    <row r="69" spans="1:9" x14ac:dyDescent="0.2">
      <c r="A69" s="23" t="s">
        <v>60</v>
      </c>
      <c r="B69" s="111">
        <v>22</v>
      </c>
      <c r="C69" s="112">
        <v>22</v>
      </c>
      <c r="D69" s="113">
        <v>23</v>
      </c>
      <c r="E69" s="114">
        <v>21</v>
      </c>
      <c r="F69" s="115">
        <v>21</v>
      </c>
      <c r="G69" s="115">
        <v>21</v>
      </c>
      <c r="H69" s="115">
        <v>21</v>
      </c>
      <c r="I69" s="116">
        <v>21</v>
      </c>
    </row>
    <row r="70" spans="1:9" x14ac:dyDescent="0.2">
      <c r="A70" s="23" t="s">
        <v>61</v>
      </c>
      <c r="B70" s="111">
        <v>5</v>
      </c>
      <c r="C70" s="112">
        <v>7</v>
      </c>
      <c r="D70" s="113">
        <v>6</v>
      </c>
      <c r="E70" s="114">
        <v>6</v>
      </c>
      <c r="F70" s="115">
        <v>6</v>
      </c>
      <c r="G70" s="115">
        <v>6</v>
      </c>
      <c r="H70" s="115">
        <v>6</v>
      </c>
      <c r="I70" s="116">
        <v>6</v>
      </c>
    </row>
    <row r="71" spans="1:9" ht="12.75" thickBot="1" x14ac:dyDescent="0.25">
      <c r="A71" s="23" t="s">
        <v>62</v>
      </c>
      <c r="B71" s="117">
        <v>0</v>
      </c>
      <c r="C71" s="118">
        <v>0</v>
      </c>
      <c r="D71" s="119">
        <v>0</v>
      </c>
      <c r="E71" s="120">
        <v>0</v>
      </c>
      <c r="F71" s="121">
        <v>0</v>
      </c>
      <c r="G71" s="121">
        <v>0</v>
      </c>
      <c r="H71" s="121">
        <v>0</v>
      </c>
      <c r="I71" s="122">
        <v>0</v>
      </c>
    </row>
    <row r="72" spans="1:9" x14ac:dyDescent="0.2">
      <c r="A72" s="23"/>
      <c r="B72" s="123"/>
      <c r="C72" s="124"/>
      <c r="D72" s="124"/>
      <c r="E72" s="124"/>
      <c r="F72" s="124"/>
      <c r="G72" s="125"/>
      <c r="H72" s="125"/>
      <c r="I72" s="126"/>
    </row>
    <row r="73" spans="1:9" ht="12.75" thickBot="1" x14ac:dyDescent="0.25">
      <c r="A73" s="42" t="s">
        <v>63</v>
      </c>
      <c r="B73" s="123"/>
      <c r="C73" s="124"/>
      <c r="D73" s="124"/>
      <c r="E73" s="124"/>
      <c r="F73" s="124"/>
      <c r="G73" s="125"/>
      <c r="H73" s="125"/>
      <c r="I73" s="126"/>
    </row>
    <row r="74" spans="1:9" x14ac:dyDescent="0.2">
      <c r="A74" s="23" t="s">
        <v>64</v>
      </c>
      <c r="B74" s="127">
        <v>234266.56</v>
      </c>
      <c r="C74" s="128">
        <v>214228.50999999998</v>
      </c>
      <c r="D74" s="129">
        <f>294453</f>
        <v>294453</v>
      </c>
      <c r="E74" s="130">
        <f>-SUMIF([1]HFCS!$B:$B,$A74,[1]HFCS!M:M)</f>
        <v>166829</v>
      </c>
      <c r="F74" s="130">
        <f>-SUMIF([1]HFCS!$B:$B,$A74,[1]HFCS!W:W)</f>
        <v>60388.31</v>
      </c>
      <c r="G74" s="130">
        <f>-SUMIF([1]HFCS!$B:$B,$A74,[1]HFCS!AA:AA)</f>
        <v>60399.959300000002</v>
      </c>
      <c r="H74" s="130">
        <f>-SUMIF([1]HFCS!$B:$B,$A74,[1]HFCS!AE:AE)</f>
        <v>60411.958079000004</v>
      </c>
      <c r="I74" s="131">
        <f>-SUMIF([1]HFCS!$B:$B,$A74,[1]HFCS!AI:AI)</f>
        <v>60424.316821369997</v>
      </c>
    </row>
    <row r="75" spans="1:9" x14ac:dyDescent="0.2">
      <c r="A75" s="23" t="s">
        <v>65</v>
      </c>
      <c r="B75" s="132">
        <v>61493.94</v>
      </c>
      <c r="C75" s="133">
        <v>23336.690000000006</v>
      </c>
      <c r="D75" s="134">
        <v>49305</v>
      </c>
      <c r="E75" s="135">
        <f>-SUMIF([1]HFCS!$B:$B,$A75,[1]HFCS!M:M)</f>
        <v>58010.540789999999</v>
      </c>
      <c r="F75" s="135">
        <f>-SUMIF([1]HFCS!$B:$B,$A75,[1]HFCS!W:W)</f>
        <v>59750.857013699999</v>
      </c>
      <c r="G75" s="135">
        <f>-SUMIF([1]HFCS!$B:$B,$A75,[1]HFCS!AA:AA)</f>
        <v>61543.382724110998</v>
      </c>
      <c r="H75" s="135">
        <f>-SUMIF([1]HFCS!$B:$B,$A75,[1]HFCS!AE:AE)</f>
        <v>63389.684205834325</v>
      </c>
      <c r="I75" s="136">
        <f>-SUMIF([1]HFCS!$B:$B,$A75,[1]HFCS!AI:AI)</f>
        <v>65291.374732009361</v>
      </c>
    </row>
    <row r="76" spans="1:9" x14ac:dyDescent="0.2">
      <c r="A76" s="23" t="s">
        <v>66</v>
      </c>
      <c r="B76" s="132">
        <v>142807.58000000002</v>
      </c>
      <c r="C76" s="133">
        <v>194214.41000000003</v>
      </c>
      <c r="D76" s="134">
        <f>141534+17353.88</f>
        <v>158887.88</v>
      </c>
      <c r="E76" s="135">
        <f>-SUMIF([1]HFCS!$B:$B,$A76,[1]HFCS!M:M)</f>
        <v>266612.05598129996</v>
      </c>
      <c r="F76" s="135">
        <f>-SUMIF([1]HFCS!$B:$B,$A76,[1]HFCS!W:W)</f>
        <v>274610.41766073898</v>
      </c>
      <c r="G76" s="135">
        <f>-SUMIF([1]HFCS!$B:$B,$A76,[1]HFCS!AA:AA)</f>
        <v>282848.73019056115</v>
      </c>
      <c r="H76" s="135">
        <f>-SUMIF([1]HFCS!$B:$B,$A76,[1]HFCS!AE:AE)</f>
        <v>291334.19209627801</v>
      </c>
      <c r="I76" s="136">
        <f>-SUMIF([1]HFCS!$B:$B,$A76,[1]HFCS!AI:AI)</f>
        <v>300074.21785916638</v>
      </c>
    </row>
    <row r="77" spans="1:9" x14ac:dyDescent="0.2">
      <c r="A77" s="23" t="s">
        <v>67</v>
      </c>
      <c r="B77" s="132"/>
      <c r="C77" s="133">
        <v>0</v>
      </c>
      <c r="D77" s="134">
        <v>0</v>
      </c>
      <c r="E77" s="135">
        <f>-SUMIF([1]HFCS!$B:$B,$A77,[1]HFCS!M:M)</f>
        <v>0</v>
      </c>
      <c r="F77" s="135">
        <f>-SUMIF([1]HFCS!$B:$B,$A77,[1]HFCS!W:W)</f>
        <v>0</v>
      </c>
      <c r="G77" s="135">
        <f>-SUMIF([1]HFCS!$B:$B,$A77,[1]HFCS!AA:AA)</f>
        <v>0</v>
      </c>
      <c r="H77" s="135">
        <f>-SUMIF([1]HFCS!$B:$B,$A77,[1]HFCS!AE:AE)</f>
        <v>0</v>
      </c>
      <c r="I77" s="136">
        <f>-SUMIF([1]HFCS!$B:$B,$A77,[1]HFCS!AI:AI)</f>
        <v>0</v>
      </c>
    </row>
    <row r="78" spans="1:9" x14ac:dyDescent="0.2">
      <c r="A78" s="23" t="s">
        <v>68</v>
      </c>
      <c r="B78" s="132">
        <v>58607.81</v>
      </c>
      <c r="C78" s="133">
        <v>59361.259999999995</v>
      </c>
      <c r="D78" s="134">
        <v>65023</v>
      </c>
      <c r="E78" s="135">
        <f>-SUMIF([1]HFCS!$B:$B,$A78,[1]HFCS!M:M)</f>
        <v>68000</v>
      </c>
      <c r="F78" s="135">
        <f>-SUMIF([1]HFCS!$B:$B,$A78,[1]HFCS!W:W)</f>
        <v>70040</v>
      </c>
      <c r="G78" s="135">
        <f>-SUMIF([1]HFCS!$B:$B,$A78,[1]HFCS!AA:AA)</f>
        <v>72141.2</v>
      </c>
      <c r="H78" s="135">
        <f>-SUMIF([1]HFCS!$B:$B,$A78,[1]HFCS!AE:AE)</f>
        <v>74305.436000000002</v>
      </c>
      <c r="I78" s="136">
        <f>-SUMIF([1]HFCS!$B:$B,$A78,[1]HFCS!AI:AI)</f>
        <v>76534.59908</v>
      </c>
    </row>
    <row r="79" spans="1:9" x14ac:dyDescent="0.2">
      <c r="A79" s="23" t="s">
        <v>69</v>
      </c>
      <c r="B79" s="132"/>
      <c r="C79" s="133"/>
      <c r="D79" s="134">
        <v>0</v>
      </c>
      <c r="E79" s="135">
        <f>-SUMIF([1]HFCS!$B:$B,$A79,[1]HFCS!M:M)</f>
        <v>100000</v>
      </c>
      <c r="F79" s="135">
        <f>-SUMIF([1]HFCS!$B:$B,$A79,[1]HFCS!W:W)</f>
        <v>53000</v>
      </c>
      <c r="G79" s="135">
        <f>-SUMIF([1]HFCS!$B:$B,$A79,[1]HFCS!AA:AA)</f>
        <v>54590</v>
      </c>
      <c r="H79" s="135">
        <f>-SUMIF([1]HFCS!$B:$B,$A79,[1]HFCS!AE:AE)</f>
        <v>56227.700000000004</v>
      </c>
      <c r="I79" s="136">
        <f>-SUMIF([1]HFCS!$B:$B,$A79,[1]HFCS!AI:AI)</f>
        <v>57914.531000000003</v>
      </c>
    </row>
    <row r="80" spans="1:9" x14ac:dyDescent="0.2">
      <c r="A80" s="23" t="s">
        <v>70</v>
      </c>
      <c r="B80" s="132">
        <v>4354.93</v>
      </c>
      <c r="C80" s="133">
        <v>3436.39</v>
      </c>
      <c r="D80" s="134">
        <v>2081</v>
      </c>
      <c r="E80" s="135">
        <f>-SUMIF([1]HFCS!$B:$B,$A80,[1]HFCS!M:M)</f>
        <v>1359.7534521819998</v>
      </c>
      <c r="F80" s="135">
        <f>-SUMIF([1]HFCS!$B:$B,$A80,[1]HFCS!W:W)</f>
        <v>1400.5460557474598</v>
      </c>
      <c r="G80" s="135">
        <f>-SUMIF([1]HFCS!$B:$B,$A80,[1]HFCS!AA:AA)</f>
        <v>1442.5624374198837</v>
      </c>
      <c r="H80" s="135">
        <f>-SUMIF([1]HFCS!$B:$B,$A80,[1]HFCS!AE:AE)</f>
        <v>1485.8393105424802</v>
      </c>
      <c r="I80" s="136">
        <f>-SUMIF([1]HFCS!$B:$B,$A80,[1]HFCS!AI:AI)</f>
        <v>1530.4144898587547</v>
      </c>
    </row>
    <row r="81" spans="1:10" x14ac:dyDescent="0.2">
      <c r="A81" s="23" t="s">
        <v>71</v>
      </c>
      <c r="B81" s="132">
        <v>58256.28</v>
      </c>
      <c r="C81" s="133">
        <v>4095.7172406249992</v>
      </c>
      <c r="D81" s="134">
        <v>18721</v>
      </c>
      <c r="E81" s="135">
        <f>-SUMIF([1]HFCS!$B:$B,$A81,[1]HFCS!M:M)</f>
        <v>20000</v>
      </c>
      <c r="F81" s="135">
        <f>-SUMIF([1]HFCS!$B:$B,$A81,[1]HFCS!W:W)</f>
        <v>20600</v>
      </c>
      <c r="G81" s="135">
        <f>-SUMIF([1]HFCS!$B:$B,$A81,[1]HFCS!AA:AA)</f>
        <v>21218</v>
      </c>
      <c r="H81" s="135">
        <f>-SUMIF([1]HFCS!$B:$B,$A81,[1]HFCS!AE:AE)</f>
        <v>21854.54</v>
      </c>
      <c r="I81" s="136">
        <f>-SUMIF([1]HFCS!$B:$B,$A81,[1]HFCS!AI:AI)</f>
        <v>22510.176200000002</v>
      </c>
    </row>
    <row r="82" spans="1:10" x14ac:dyDescent="0.2">
      <c r="A82" s="23" t="s">
        <v>72</v>
      </c>
      <c r="B82" s="132">
        <v>3735.6099999999997</v>
      </c>
      <c r="C82" s="133">
        <v>16709.16</v>
      </c>
      <c r="D82" s="134">
        <v>21769</v>
      </c>
      <c r="E82" s="135">
        <f>-SUMIF([1]HFCS!$B:$B,$A82,[1]HFCS!M:M)</f>
        <v>22918.348733333332</v>
      </c>
      <c r="F82" s="135">
        <f>-SUMIF([1]HFCS!$B:$B,$A82,[1]HFCS!W:W)</f>
        <v>23605.899195333335</v>
      </c>
      <c r="G82" s="135">
        <f>-SUMIF([1]HFCS!$B:$B,$A82,[1]HFCS!AA:AA)</f>
        <v>24314.076171193337</v>
      </c>
      <c r="H82" s="135">
        <f>-SUMIF([1]HFCS!$B:$B,$A82,[1]HFCS!AE:AE)</f>
        <v>25043.498456329136</v>
      </c>
      <c r="I82" s="136">
        <f>-SUMIF([1]HFCS!$B:$B,$A82,[1]HFCS!AI:AI)</f>
        <v>25794.803410019009</v>
      </c>
    </row>
    <row r="83" spans="1:10" x14ac:dyDescent="0.2">
      <c r="A83" s="23" t="s">
        <v>73</v>
      </c>
      <c r="B83" s="132">
        <v>166346.44999999998</v>
      </c>
      <c r="C83" s="133">
        <v>114972.29000000001</v>
      </c>
      <c r="D83" s="134">
        <v>163872</v>
      </c>
      <c r="E83" s="135">
        <f>-SUMIF([1]HFCS!$B:$B,$A83,[1]HFCS!M:M)</f>
        <v>231359.37477524992</v>
      </c>
      <c r="F83" s="135">
        <f>-SUMIF([1]HFCS!$B:$B,$A83,[1]HFCS!W:W)</f>
        <v>238300.15601850743</v>
      </c>
      <c r="G83" s="135">
        <f>-SUMIF([1]HFCS!$B:$B,$A83,[1]HFCS!AA:AA)</f>
        <v>245449.16069906266</v>
      </c>
      <c r="H83" s="135">
        <f>-SUMIF([1]HFCS!$B:$B,$A83,[1]HFCS!AE:AE)</f>
        <v>252812.63552003453</v>
      </c>
      <c r="I83" s="136">
        <f>-SUMIF([1]HFCS!$B:$B,$A83,[1]HFCS!AI:AI)</f>
        <v>260397.01458563554</v>
      </c>
    </row>
    <row r="84" spans="1:10" x14ac:dyDescent="0.2">
      <c r="A84" s="23" t="s">
        <v>74</v>
      </c>
      <c r="B84" s="132"/>
      <c r="C84" s="133">
        <v>0</v>
      </c>
      <c r="D84" s="134">
        <v>0</v>
      </c>
      <c r="E84" s="135">
        <f>-SUMIF([1]HFCS!$B:$B,$A84,[1]HFCS!M:M)</f>
        <v>0</v>
      </c>
      <c r="F84" s="135">
        <v>0</v>
      </c>
      <c r="G84" s="135">
        <f>-SUMIF([1]HFCS!$B:$B,$A84,[1]HFCS!AA:AA)</f>
        <v>0</v>
      </c>
      <c r="H84" s="135">
        <f>-SUMIF([1]HFCS!$B:$B,$A84,[1]HFCS!AE:AE)</f>
        <v>0</v>
      </c>
      <c r="I84" s="136">
        <f>-SUMIF([1]HFCS!$B:$B,$A84,[1]HFCS!AI:AI)</f>
        <v>0</v>
      </c>
    </row>
    <row r="85" spans="1:10" x14ac:dyDescent="0.2">
      <c r="A85" s="23" t="s">
        <v>75</v>
      </c>
      <c r="B85" s="132"/>
      <c r="C85" s="133">
        <v>0</v>
      </c>
      <c r="D85" s="134">
        <v>0</v>
      </c>
      <c r="E85" s="135">
        <f>-SUMIF([1]HFCS!$B:$B,$A85,[1]HFCS!M:M)</f>
        <v>0</v>
      </c>
      <c r="F85" s="135">
        <v>0</v>
      </c>
      <c r="G85" s="135">
        <f>-SUMIF([1]HFCS!$B:$B,$A85,[1]HFCS!AA:AA)</f>
        <v>0</v>
      </c>
      <c r="H85" s="135">
        <f>-SUMIF([1]HFCS!$B:$B,$A85,[1]HFCS!AE:AE)</f>
        <v>0</v>
      </c>
      <c r="I85" s="136">
        <f>-SUMIF([1]HFCS!$B:$B,$A85,[1]HFCS!AI:AI)</f>
        <v>0</v>
      </c>
    </row>
    <row r="86" spans="1:10" x14ac:dyDescent="0.2">
      <c r="A86" s="23" t="s">
        <v>76</v>
      </c>
      <c r="B86" s="132">
        <v>22183.26</v>
      </c>
      <c r="C86" s="133">
        <v>29156.739999999998</v>
      </c>
      <c r="D86" s="134">
        <v>45879</v>
      </c>
      <c r="E86" s="135">
        <f>-SUMIF([1]HFCS!$B:$B,$A86,[1]HFCS!M:M)</f>
        <v>47816.932258215704</v>
      </c>
      <c r="F86" s="135">
        <f>-SUMIF([1]HFCS!$B:$B,$A86,[1]HFCS!W:W)</f>
        <v>49251.440225962178</v>
      </c>
      <c r="G86" s="135">
        <f>-SUMIF([1]HFCS!$B:$B,$A86,[1]HFCS!AA:AA)</f>
        <v>50728.983432741043</v>
      </c>
      <c r="H86" s="135">
        <f>-SUMIF([1]HFCS!$B:$B,$A86,[1]HFCS!AE:AE)</f>
        <v>52250.852935723276</v>
      </c>
      <c r="I86" s="136">
        <f>-SUMIF([1]HFCS!$B:$B,$A86,[1]HFCS!AI:AI)</f>
        <v>53818.378523794971</v>
      </c>
    </row>
    <row r="87" spans="1:10" x14ac:dyDescent="0.2">
      <c r="A87" s="23" t="s">
        <v>77</v>
      </c>
      <c r="B87" s="132">
        <v>154012.67000000001</v>
      </c>
      <c r="C87" s="133">
        <v>60506.032362500002</v>
      </c>
      <c r="D87" s="134">
        <v>59270</v>
      </c>
      <c r="E87" s="135">
        <f>-SUMIF([1]HFCS!$B:$B,$A87,[1]HFCS!M:M)</f>
        <v>93150.034357341356</v>
      </c>
      <c r="F87" s="135">
        <f>-SUMIF([1]HFCS!$B:$B,$A87,[1]HFCS!W:W)</f>
        <v>95944.535388061588</v>
      </c>
      <c r="G87" s="135">
        <f>-SUMIF([1]HFCS!$B:$B,$A87,[1]HFCS!AA:AA)</f>
        <v>98822.871449703438</v>
      </c>
      <c r="H87" s="135">
        <f>-SUMIF([1]HFCS!$B:$B,$A87,[1]HFCS!AE:AE)</f>
        <v>101787.55759319456</v>
      </c>
      <c r="I87" s="136">
        <f>-SUMIF([1]HFCS!$B:$B,$A87,[1]HFCS!AI:AI)</f>
        <v>104841.18432099039</v>
      </c>
    </row>
    <row r="88" spans="1:10" x14ac:dyDescent="0.2">
      <c r="A88" s="23" t="s">
        <v>78</v>
      </c>
      <c r="B88" s="132">
        <v>183352.87</v>
      </c>
      <c r="C88" s="133">
        <v>202262.01</v>
      </c>
      <c r="D88" s="134">
        <v>216922</v>
      </c>
      <c r="E88" s="135">
        <f>-SUMIF([1]HFCS!$B:$B,$A88,[1]HFCS!M:M)</f>
        <v>205423.21635952659</v>
      </c>
      <c r="F88" s="135">
        <f>-SUMIF([1]HFCS!$B:$B,$A88,[1]HFCS!W:W)</f>
        <v>211585.91285031239</v>
      </c>
      <c r="G88" s="135">
        <f>-SUMIF([1]HFCS!$B:$B,$A88,[1]HFCS!AA:AA)</f>
        <v>211585.91285031239</v>
      </c>
      <c r="H88" s="135">
        <f>-SUMIF([1]HFCS!$B:$B,$A88,[1]HFCS!AE:AE)</f>
        <v>211585.91285031239</v>
      </c>
      <c r="I88" s="136">
        <f>-SUMIF([1]HFCS!$B:$B,$A88,[1]HFCS!AI:AI)</f>
        <v>211585.91285031239</v>
      </c>
    </row>
    <row r="89" spans="1:10" x14ac:dyDescent="0.2">
      <c r="A89" s="23" t="s">
        <v>79</v>
      </c>
      <c r="B89" s="132"/>
      <c r="C89" s="133"/>
      <c r="D89" s="134"/>
      <c r="E89" s="135">
        <f>SUMIF([1]HFCS!$B:$B,$A89,[1]HFCS!M:M)</f>
        <v>0</v>
      </c>
      <c r="F89" s="135">
        <f>SUMIF([1]HFCS!$B:$B,$A89,[1]HFCS!W:W)</f>
        <v>0</v>
      </c>
      <c r="G89" s="135">
        <f>SUMIF([1]HFCS!$B:$B,$A89,[1]HFCS!AA:AA)</f>
        <v>0</v>
      </c>
      <c r="H89" s="135">
        <f>SUMIF([1]HFCS!$B:$B,$A89,[1]HFCS!AE:AE)</f>
        <v>0</v>
      </c>
      <c r="I89" s="136">
        <f>SUMIF([1]HFCS!$B:$B,$A89,[1]HFCS!AI:AI)</f>
        <v>0</v>
      </c>
    </row>
    <row r="90" spans="1:10" s="103" customFormat="1" ht="12.75" thickBot="1" x14ac:dyDescent="0.25">
      <c r="A90" s="23" t="s">
        <v>80</v>
      </c>
      <c r="B90" s="137">
        <v>971174</v>
      </c>
      <c r="C90" s="137">
        <v>1089417.96</v>
      </c>
      <c r="D90" s="137">
        <f t="shared" ref="D90" si="7">SUM(D74:D89)</f>
        <v>1096182.8799999999</v>
      </c>
      <c r="E90" s="138">
        <f>SUM(E74:E89)</f>
        <v>1281479.2567071489</v>
      </c>
      <c r="F90" s="138">
        <f t="shared" ref="F90:I90" si="8">SUM(F74:F89)</f>
        <v>1158478.0744083633</v>
      </c>
      <c r="G90" s="138">
        <f t="shared" si="8"/>
        <v>1185084.839255105</v>
      </c>
      <c r="H90" s="138">
        <f t="shared" si="8"/>
        <v>1212489.8070472486</v>
      </c>
      <c r="I90" s="139">
        <f t="shared" si="8"/>
        <v>1240716.9238731568</v>
      </c>
    </row>
    <row r="91" spans="1:10" s="103" customFormat="1" x14ac:dyDescent="0.2">
      <c r="A91" s="23"/>
      <c r="B91" s="140"/>
      <c r="C91" s="141"/>
      <c r="D91" s="142">
        <f>D90-D22</f>
        <v>0</v>
      </c>
      <c r="E91" s="142">
        <f t="shared" ref="E91:I91" si="9">E90-E22</f>
        <v>0</v>
      </c>
      <c r="F91" s="142">
        <f t="shared" si="9"/>
        <v>0</v>
      </c>
      <c r="G91" s="142">
        <f t="shared" si="9"/>
        <v>0</v>
      </c>
      <c r="H91" s="142">
        <f t="shared" si="9"/>
        <v>0</v>
      </c>
      <c r="I91" s="143">
        <f t="shared" si="9"/>
        <v>0</v>
      </c>
    </row>
    <row r="92" spans="1:10" s="103" customFormat="1" ht="12.75" x14ac:dyDescent="0.2">
      <c r="A92" s="144" t="s">
        <v>81</v>
      </c>
      <c r="B92" s="145">
        <v>10580.49</v>
      </c>
      <c r="C92" s="146">
        <v>10925</v>
      </c>
      <c r="D92" s="147">
        <v>23927</v>
      </c>
      <c r="E92" s="148">
        <f>-SUMIF([1]HFCS!$B:$B,$A92,[1]HFCS!M:M)+10000</f>
        <v>37000</v>
      </c>
      <c r="F92" s="148">
        <f>E92*1.03</f>
        <v>38110</v>
      </c>
      <c r="G92" s="148">
        <f t="shared" ref="G92:I93" si="10">F92*1.03</f>
        <v>39253.300000000003</v>
      </c>
      <c r="H92" s="148">
        <f t="shared" si="10"/>
        <v>40430.899000000005</v>
      </c>
      <c r="I92" s="149">
        <f t="shared" si="10"/>
        <v>41643.825970000005</v>
      </c>
      <c r="J92" s="150"/>
    </row>
    <row r="93" spans="1:10" s="103" customFormat="1" ht="12.75" x14ac:dyDescent="0.2">
      <c r="A93" s="144" t="s">
        <v>82</v>
      </c>
      <c r="B93" s="145">
        <v>14669.8</v>
      </c>
      <c r="C93" s="146">
        <v>15514.4</v>
      </c>
      <c r="D93" s="147">
        <v>28332</v>
      </c>
      <c r="E93" s="148">
        <f>-SUMIF([1]HFCS!$B:$B,$A93,[1]HFCS!M:M)-10000</f>
        <v>29482.372000000003</v>
      </c>
      <c r="F93" s="148">
        <f>E93*1.03</f>
        <v>30366.843160000004</v>
      </c>
      <c r="G93" s="148">
        <f t="shared" si="10"/>
        <v>31277.848454800005</v>
      </c>
      <c r="H93" s="148">
        <f t="shared" si="10"/>
        <v>32216.183908444007</v>
      </c>
      <c r="I93" s="149">
        <f t="shared" si="10"/>
        <v>33182.669425697328</v>
      </c>
      <c r="J93" s="150"/>
    </row>
    <row r="94" spans="1:10" s="103" customFormat="1" x14ac:dyDescent="0.2">
      <c r="A94" s="151"/>
      <c r="B94" s="140"/>
      <c r="C94" s="141"/>
      <c r="D94" s="141"/>
      <c r="E94" s="141"/>
      <c r="F94" s="141"/>
      <c r="G94" s="141"/>
      <c r="H94" s="141"/>
      <c r="I94" s="152"/>
    </row>
    <row r="95" spans="1:10" ht="12.75" thickBot="1" x14ac:dyDescent="0.25">
      <c r="A95" s="42" t="s">
        <v>83</v>
      </c>
      <c r="B95" s="23"/>
      <c r="I95" s="153"/>
    </row>
    <row r="96" spans="1:10" x14ac:dyDescent="0.2">
      <c r="A96" s="23" t="s">
        <v>84</v>
      </c>
      <c r="B96" s="154">
        <f t="shared" ref="B96:I96" si="11">-(B40+B41)</f>
        <v>0</v>
      </c>
      <c r="C96" s="155">
        <f t="shared" si="11"/>
        <v>0</v>
      </c>
      <c r="D96" s="156">
        <f t="shared" si="11"/>
        <v>0</v>
      </c>
      <c r="E96" s="157">
        <f t="shared" si="11"/>
        <v>0</v>
      </c>
      <c r="F96" s="158">
        <f t="shared" si="11"/>
        <v>0</v>
      </c>
      <c r="G96" s="158">
        <f t="shared" si="11"/>
        <v>0</v>
      </c>
      <c r="H96" s="158">
        <f t="shared" si="11"/>
        <v>0</v>
      </c>
      <c r="I96" s="159">
        <f t="shared" si="11"/>
        <v>0</v>
      </c>
    </row>
    <row r="97" spans="1:9" x14ac:dyDescent="0.2">
      <c r="A97" s="23" t="s">
        <v>85</v>
      </c>
      <c r="B97" s="160">
        <f t="shared" ref="B97:I97" si="12">IFERROR((B31+SUM(B34:B38))/B96,0)</f>
        <v>0</v>
      </c>
      <c r="C97" s="161">
        <f t="shared" si="12"/>
        <v>0</v>
      </c>
      <c r="D97" s="162">
        <f t="shared" si="12"/>
        <v>0</v>
      </c>
      <c r="E97" s="163">
        <f t="shared" si="12"/>
        <v>0</v>
      </c>
      <c r="F97" s="164">
        <f t="shared" si="12"/>
        <v>0</v>
      </c>
      <c r="G97" s="164">
        <f t="shared" si="12"/>
        <v>0</v>
      </c>
      <c r="H97" s="164">
        <f t="shared" si="12"/>
        <v>0</v>
      </c>
      <c r="I97" s="165">
        <f t="shared" si="12"/>
        <v>0</v>
      </c>
    </row>
    <row r="98" spans="1:9" x14ac:dyDescent="0.2">
      <c r="A98" s="23" t="s">
        <v>86</v>
      </c>
      <c r="B98" s="166">
        <f>IFERROR((B68/#REF!)-1,0)</f>
        <v>0</v>
      </c>
      <c r="C98" s="167">
        <f t="shared" ref="C98:I98" si="13">IFERROR((C68/B68)-1,0)</f>
        <v>-1.6736401673640211E-2</v>
      </c>
      <c r="D98" s="168">
        <f t="shared" si="13"/>
        <v>-5.1063829787234005E-2</v>
      </c>
      <c r="E98" s="169">
        <f t="shared" si="13"/>
        <v>-0.10313901345291476</v>
      </c>
      <c r="F98" s="170">
        <f t="shared" si="13"/>
        <v>0.30000000000000004</v>
      </c>
      <c r="G98" s="170">
        <f t="shared" si="13"/>
        <v>0</v>
      </c>
      <c r="H98" s="170">
        <f t="shared" si="13"/>
        <v>0</v>
      </c>
      <c r="I98" s="171">
        <f t="shared" si="13"/>
        <v>0</v>
      </c>
    </row>
    <row r="99" spans="1:9" x14ac:dyDescent="0.2">
      <c r="A99" s="23" t="s">
        <v>87</v>
      </c>
      <c r="B99" s="166">
        <f>IFERROR((B24/#REF!)-1,0)</f>
        <v>0</v>
      </c>
      <c r="C99" s="167">
        <f t="shared" ref="C99:I99" si="14">IFERROR((C24/B24)-1,0)</f>
        <v>-0.94254665835052531</v>
      </c>
      <c r="D99" s="168">
        <f t="shared" si="14"/>
        <v>350.19758246346555</v>
      </c>
      <c r="E99" s="169">
        <f t="shared" si="14"/>
        <v>0.19041293850955876</v>
      </c>
      <c r="F99" s="170">
        <f t="shared" si="14"/>
        <v>-0.64722353831802959</v>
      </c>
      <c r="G99" s="170">
        <f t="shared" si="14"/>
        <v>-0.84931145329617919</v>
      </c>
      <c r="H99" s="170">
        <f t="shared" si="14"/>
        <v>0</v>
      </c>
      <c r="I99" s="171">
        <f t="shared" si="14"/>
        <v>0</v>
      </c>
    </row>
    <row r="100" spans="1:9" x14ac:dyDescent="0.2">
      <c r="A100" s="23" t="s">
        <v>88</v>
      </c>
      <c r="B100" s="166">
        <f>IFERROR((B17/#REF!)-1,0)</f>
        <v>0</v>
      </c>
      <c r="C100" s="167">
        <f t="shared" ref="C100:I100" si="15">IFERROR((C17/B17)-1,0)</f>
        <v>-7.3662782727466403E-2</v>
      </c>
      <c r="D100" s="168">
        <f t="shared" si="15"/>
        <v>0.13742138054754105</v>
      </c>
      <c r="E100" s="169">
        <f t="shared" si="15"/>
        <v>-0.10205180588942364</v>
      </c>
      <c r="F100" s="170">
        <f t="shared" si="15"/>
        <v>0.29803599113882373</v>
      </c>
      <c r="G100" s="170">
        <f t="shared" si="15"/>
        <v>1.0090574203158731E-4</v>
      </c>
      <c r="H100" s="170">
        <f t="shared" si="15"/>
        <v>9.9952122077473504E-5</v>
      </c>
      <c r="I100" s="171">
        <f t="shared" si="15"/>
        <v>-3.3359813904731972E-5</v>
      </c>
    </row>
    <row r="101" spans="1:9" x14ac:dyDescent="0.2">
      <c r="A101" s="23" t="s">
        <v>89</v>
      </c>
      <c r="B101" s="166">
        <f>IFERROR((B44/#REF!)-1,0)</f>
        <v>0</v>
      </c>
      <c r="C101" s="167">
        <f t="shared" ref="C101:I101" si="16">IFERROR((C44/B44)-1,0)</f>
        <v>0.24630607077122169</v>
      </c>
      <c r="D101" s="168">
        <f t="shared" si="16"/>
        <v>2.8260823810342783E-2</v>
      </c>
      <c r="E101" s="169">
        <f t="shared" si="16"/>
        <v>-0.25343246616660708</v>
      </c>
      <c r="F101" s="170">
        <f t="shared" si="16"/>
        <v>-0.46265896164878217</v>
      </c>
      <c r="G101" s="170">
        <f t="shared" si="16"/>
        <v>0.10117598586935106</v>
      </c>
      <c r="H101" s="170">
        <f t="shared" si="16"/>
        <v>-5.3166215202127276E-4</v>
      </c>
      <c r="I101" s="171">
        <f t="shared" si="16"/>
        <v>1.7755859953427766E-4</v>
      </c>
    </row>
    <row r="102" spans="1:9" ht="12.75" thickBot="1" x14ac:dyDescent="0.25">
      <c r="A102" s="172" t="s">
        <v>90</v>
      </c>
      <c r="B102" s="173">
        <f t="shared" ref="B102:I102" si="17">IFERROR(B51/(B28+SUM(B40:B41)/365),0)</f>
        <v>0.44879045117117</v>
      </c>
      <c r="C102" s="174">
        <f t="shared" si="17"/>
        <v>0.72901265074114363</v>
      </c>
      <c r="D102" s="175">
        <f t="shared" si="17"/>
        <v>0.77815891745363797</v>
      </c>
      <c r="E102" s="176">
        <f t="shared" si="17"/>
        <v>0.67818951075450939</v>
      </c>
      <c r="F102" s="177">
        <f t="shared" si="17"/>
        <v>0.52501282190358556</v>
      </c>
      <c r="G102" s="177">
        <f t="shared" si="17"/>
        <v>0.55327242775235108</v>
      </c>
      <c r="H102" s="177">
        <f t="shared" si="17"/>
        <v>0.60016868866914885</v>
      </c>
      <c r="I102" s="178">
        <f t="shared" si="17"/>
        <v>0.61674780567484833</v>
      </c>
    </row>
    <row r="103" spans="1:9" x14ac:dyDescent="0.2">
      <c r="I103" s="105"/>
    </row>
    <row r="104" spans="1:9" ht="12.75" thickBot="1" x14ac:dyDescent="0.25">
      <c r="A104" s="179" t="s">
        <v>91</v>
      </c>
      <c r="I104" s="105"/>
    </row>
    <row r="105" spans="1:9" ht="15.75" customHeight="1" x14ac:dyDescent="0.2">
      <c r="A105" s="180"/>
      <c r="B105" s="181" t="s">
        <v>92</v>
      </c>
      <c r="C105" s="182"/>
      <c r="D105" s="182"/>
      <c r="E105" s="182"/>
      <c r="F105" s="182"/>
      <c r="G105" s="183"/>
      <c r="H105" s="184"/>
      <c r="I105" s="184"/>
    </row>
    <row r="106" spans="1:9" ht="15.75" customHeight="1" thickBot="1" x14ac:dyDescent="0.25">
      <c r="A106" s="180"/>
      <c r="B106" s="185"/>
      <c r="C106" s="186"/>
      <c r="D106" s="186"/>
      <c r="E106" s="186"/>
      <c r="F106" s="186"/>
      <c r="G106" s="187"/>
      <c r="H106" s="184"/>
      <c r="I106" s="184"/>
    </row>
    <row r="107" spans="1:9" ht="30" x14ac:dyDescent="0.2">
      <c r="A107" s="180"/>
      <c r="B107" s="188" t="s">
        <v>93</v>
      </c>
      <c r="C107" s="189" t="s">
        <v>94</v>
      </c>
      <c r="D107" s="189" t="s">
        <v>95</v>
      </c>
      <c r="E107" s="189" t="s">
        <v>96</v>
      </c>
      <c r="F107" s="190" t="s">
        <v>97</v>
      </c>
      <c r="G107" s="191" t="s">
        <v>98</v>
      </c>
      <c r="H107" s="192"/>
      <c r="I107" s="192"/>
    </row>
    <row r="108" spans="1:9" ht="15" x14ac:dyDescent="0.2">
      <c r="A108" s="180"/>
      <c r="B108" s="193" t="s">
        <v>99</v>
      </c>
      <c r="C108" s="194">
        <v>0</v>
      </c>
      <c r="D108" s="194">
        <v>0</v>
      </c>
      <c r="E108" s="194">
        <v>0</v>
      </c>
      <c r="F108" s="194">
        <v>0</v>
      </c>
      <c r="G108" s="195"/>
      <c r="H108" s="196"/>
      <c r="I108" s="197"/>
    </row>
    <row r="109" spans="1:9" ht="15" x14ac:dyDescent="0.2">
      <c r="A109" s="180"/>
      <c r="B109" s="198" t="s">
        <v>100</v>
      </c>
      <c r="C109" s="199">
        <v>0</v>
      </c>
      <c r="D109" s="199">
        <v>0</v>
      </c>
      <c r="E109" s="199">
        <v>0</v>
      </c>
      <c r="F109" s="199">
        <v>0</v>
      </c>
      <c r="G109" s="200"/>
      <c r="H109" s="196"/>
      <c r="I109" s="197"/>
    </row>
    <row r="110" spans="1:9" ht="15" x14ac:dyDescent="0.2">
      <c r="A110" s="180"/>
      <c r="B110" s="193" t="s">
        <v>101</v>
      </c>
      <c r="C110" s="194">
        <v>0</v>
      </c>
      <c r="D110" s="194">
        <v>0</v>
      </c>
      <c r="E110" s="194">
        <v>0</v>
      </c>
      <c r="F110" s="194">
        <v>0</v>
      </c>
      <c r="G110" s="195"/>
      <c r="H110" s="201"/>
      <c r="I110" s="202"/>
    </row>
    <row r="111" spans="1:9" ht="15" x14ac:dyDescent="0.2">
      <c r="A111" s="180"/>
      <c r="B111" s="198" t="s">
        <v>102</v>
      </c>
      <c r="C111" s="199">
        <v>0</v>
      </c>
      <c r="D111" s="199">
        <v>0</v>
      </c>
      <c r="E111" s="199">
        <v>0</v>
      </c>
      <c r="F111" s="199">
        <v>0</v>
      </c>
      <c r="G111" s="200"/>
      <c r="H111" s="201"/>
      <c r="I111" s="202"/>
    </row>
    <row r="112" spans="1:9" ht="15" x14ac:dyDescent="0.2">
      <c r="A112" s="180"/>
      <c r="B112" s="193" t="s">
        <v>103</v>
      </c>
      <c r="C112" s="194">
        <v>0</v>
      </c>
      <c r="D112" s="194">
        <v>0</v>
      </c>
      <c r="E112" s="194">
        <v>0</v>
      </c>
      <c r="F112" s="194">
        <v>0</v>
      </c>
      <c r="G112" s="195"/>
      <c r="H112" s="201"/>
      <c r="I112" s="202"/>
    </row>
    <row r="113" spans="1:9" ht="15" x14ac:dyDescent="0.2">
      <c r="A113" s="180"/>
      <c r="B113" s="198" t="s">
        <v>104</v>
      </c>
      <c r="C113" s="199">
        <v>0</v>
      </c>
      <c r="D113" s="199">
        <v>0</v>
      </c>
      <c r="E113" s="199">
        <v>0</v>
      </c>
      <c r="F113" s="199">
        <v>0</v>
      </c>
      <c r="G113" s="200"/>
      <c r="H113" s="201"/>
      <c r="I113" s="202"/>
    </row>
    <row r="114" spans="1:9" ht="30.75" thickBot="1" x14ac:dyDescent="0.25">
      <c r="A114" s="180"/>
      <c r="B114" s="203" t="s">
        <v>105</v>
      </c>
      <c r="C114" s="204">
        <v>0</v>
      </c>
      <c r="D114" s="204">
        <v>0</v>
      </c>
      <c r="E114" s="204">
        <v>0</v>
      </c>
      <c r="F114" s="204">
        <v>0</v>
      </c>
      <c r="G114" s="205"/>
      <c r="H114" s="201"/>
      <c r="I114" s="202"/>
    </row>
    <row r="115" spans="1:9" ht="15.75" thickBot="1" x14ac:dyDescent="0.25">
      <c r="A115" s="180"/>
      <c r="B115" s="206"/>
      <c r="C115" s="207"/>
      <c r="D115" s="207"/>
      <c r="E115" s="207"/>
      <c r="F115" s="207"/>
      <c r="G115" s="208"/>
      <c r="H115" s="105"/>
      <c r="I115" s="105"/>
    </row>
    <row r="116" spans="1:9" ht="15.75" thickBot="1" x14ac:dyDescent="0.25">
      <c r="A116" s="180"/>
      <c r="B116" s="209" t="s">
        <v>80</v>
      </c>
      <c r="C116" s="210">
        <f>SUM(C108:C114)</f>
        <v>0</v>
      </c>
      <c r="D116" s="210">
        <f t="shared" ref="D116:F116" si="18">SUM(D108:D114)</f>
        <v>0</v>
      </c>
      <c r="E116" s="210">
        <f t="shared" si="18"/>
        <v>0</v>
      </c>
      <c r="F116" s="210">
        <f t="shared" si="18"/>
        <v>0</v>
      </c>
      <c r="G116" s="208"/>
      <c r="H116" s="105"/>
      <c r="I116" s="105"/>
    </row>
    <row r="117" spans="1:9" x14ac:dyDescent="0.2">
      <c r="A117" s="180"/>
      <c r="E117" s="105"/>
      <c r="F117" s="105"/>
      <c r="G117" s="105"/>
      <c r="H117" s="105"/>
      <c r="I117" s="105"/>
    </row>
    <row r="118" spans="1:9" x14ac:dyDescent="0.2">
      <c r="A118" s="211" t="s">
        <v>106</v>
      </c>
      <c r="B118" s="211"/>
      <c r="C118" s="211"/>
      <c r="E118" s="105"/>
      <c r="F118" s="105"/>
      <c r="G118" s="105"/>
      <c r="H118" s="105"/>
      <c r="I118" s="105"/>
    </row>
    <row r="119" spans="1:9" x14ac:dyDescent="0.2">
      <c r="A119" s="211" t="s">
        <v>107</v>
      </c>
      <c r="B119" s="211"/>
      <c r="C119" s="211"/>
      <c r="E119" s="105"/>
      <c r="F119" s="105"/>
      <c r="G119" s="105"/>
      <c r="H119" s="105"/>
      <c r="I119" s="105"/>
    </row>
    <row r="120" spans="1:9" x14ac:dyDescent="0.2">
      <c r="A120" s="211" t="s">
        <v>108</v>
      </c>
      <c r="B120" s="211"/>
      <c r="C120" s="211"/>
      <c r="E120" s="105"/>
      <c r="F120" s="105"/>
      <c r="G120" s="105"/>
      <c r="H120" s="105"/>
      <c r="I120" s="105"/>
    </row>
    <row r="121" spans="1:9" x14ac:dyDescent="0.2">
      <c r="A121" s="211"/>
      <c r="B121" s="211"/>
      <c r="C121" s="211"/>
      <c r="E121" s="105"/>
      <c r="F121" s="105"/>
      <c r="G121" s="105"/>
      <c r="H121" s="105"/>
      <c r="I121" s="105"/>
    </row>
    <row r="122" spans="1:9" x14ac:dyDescent="0.2">
      <c r="A122" s="211"/>
      <c r="B122" s="211"/>
      <c r="C122" s="211"/>
      <c r="E122" s="105"/>
      <c r="F122" s="105"/>
      <c r="G122" s="105"/>
      <c r="H122" s="105"/>
      <c r="I122" s="105"/>
    </row>
    <row r="123" spans="1:9" x14ac:dyDescent="0.2">
      <c r="A123" s="212" t="s">
        <v>109</v>
      </c>
      <c r="B123" s="213" t="s">
        <v>110</v>
      </c>
      <c r="C123" s="212" t="s">
        <v>111</v>
      </c>
      <c r="E123" s="105"/>
      <c r="F123" s="105"/>
      <c r="G123" s="105"/>
      <c r="H123" s="105"/>
      <c r="I123" s="105"/>
    </row>
    <row r="124" spans="1:9" x14ac:dyDescent="0.2">
      <c r="A124" s="214" t="s">
        <v>112</v>
      </c>
      <c r="B124" s="215">
        <f>E68</f>
        <v>200</v>
      </c>
      <c r="C124" s="211" t="s">
        <v>113</v>
      </c>
      <c r="E124" s="105"/>
      <c r="F124" s="105"/>
      <c r="G124" s="105"/>
      <c r="H124" s="105"/>
      <c r="I124" s="105"/>
    </row>
    <row r="125" spans="1:9" x14ac:dyDescent="0.2">
      <c r="A125" s="214" t="s">
        <v>114</v>
      </c>
      <c r="B125" s="215">
        <f>F68-E68</f>
        <v>60</v>
      </c>
      <c r="C125" s="211" t="s">
        <v>115</v>
      </c>
      <c r="E125" s="105"/>
      <c r="F125" s="105"/>
      <c r="G125" s="105"/>
      <c r="H125" s="105"/>
      <c r="I125" s="105"/>
    </row>
    <row r="126" spans="1:9" x14ac:dyDescent="0.2">
      <c r="A126" s="214" t="s">
        <v>116</v>
      </c>
      <c r="B126" s="215">
        <f>G68-F68</f>
        <v>0</v>
      </c>
      <c r="C126" s="211" t="s">
        <v>117</v>
      </c>
      <c r="E126" s="105"/>
      <c r="F126" s="105"/>
      <c r="G126" s="105"/>
      <c r="H126" s="105"/>
      <c r="I126" s="105"/>
    </row>
    <row r="127" spans="1:9" x14ac:dyDescent="0.2">
      <c r="A127" s="214" t="s">
        <v>118</v>
      </c>
      <c r="B127" s="215">
        <f>H68-G68</f>
        <v>0</v>
      </c>
      <c r="C127" s="211" t="s">
        <v>117</v>
      </c>
      <c r="E127" s="105"/>
      <c r="F127" s="105"/>
      <c r="G127" s="105"/>
      <c r="H127" s="105"/>
      <c r="I127" s="105"/>
    </row>
    <row r="128" spans="1:9" x14ac:dyDescent="0.2">
      <c r="A128" s="214" t="s">
        <v>119</v>
      </c>
      <c r="B128" s="215">
        <f>I68-H68</f>
        <v>0</v>
      </c>
      <c r="C128" s="211" t="s">
        <v>117</v>
      </c>
      <c r="E128" s="105"/>
      <c r="F128" s="105"/>
      <c r="G128" s="105"/>
      <c r="H128" s="105"/>
      <c r="I128" s="105"/>
    </row>
    <row r="129" spans="1:9" x14ac:dyDescent="0.2">
      <c r="A129" s="216"/>
      <c r="B129" s="217"/>
      <c r="C129" s="211"/>
      <c r="E129" s="105"/>
      <c r="F129" s="105"/>
      <c r="G129" s="105"/>
      <c r="H129" s="105"/>
      <c r="I129" s="105"/>
    </row>
    <row r="130" spans="1:9" x14ac:dyDescent="0.2">
      <c r="A130" s="218" t="s">
        <v>120</v>
      </c>
      <c r="B130" s="216"/>
      <c r="C130" s="211"/>
      <c r="E130" s="105"/>
      <c r="F130" s="105"/>
      <c r="G130" s="105"/>
      <c r="H130" s="105"/>
      <c r="I130" s="105"/>
    </row>
    <row r="131" spans="1:9" x14ac:dyDescent="0.2">
      <c r="A131" s="214" t="s">
        <v>121</v>
      </c>
      <c r="B131" s="217">
        <f>E13/E68</f>
        <v>10947.697900000001</v>
      </c>
      <c r="C131" s="211" t="s">
        <v>122</v>
      </c>
      <c r="E131" s="105"/>
      <c r="F131" s="105"/>
      <c r="G131" s="105"/>
      <c r="H131" s="105"/>
      <c r="I131" s="105"/>
    </row>
    <row r="132" spans="1:9" x14ac:dyDescent="0.2">
      <c r="A132" s="214" t="s">
        <v>123</v>
      </c>
      <c r="B132" s="217">
        <f>E16</f>
        <v>15007.5</v>
      </c>
      <c r="C132" s="211" t="s">
        <v>124</v>
      </c>
      <c r="E132" s="105"/>
      <c r="F132" s="105"/>
      <c r="G132" s="105"/>
      <c r="H132" s="105"/>
      <c r="I132" s="105"/>
    </row>
    <row r="133" spans="1:9" x14ac:dyDescent="0.2">
      <c r="A133" s="216"/>
      <c r="B133" s="217"/>
      <c r="C133" s="211"/>
      <c r="E133" s="105"/>
      <c r="F133" s="105"/>
      <c r="G133" s="105"/>
      <c r="H133" s="105"/>
      <c r="I133" s="105"/>
    </row>
    <row r="134" spans="1:9" x14ac:dyDescent="0.2">
      <c r="A134" s="218" t="s">
        <v>125</v>
      </c>
      <c r="B134" s="216"/>
      <c r="C134" s="211"/>
      <c r="E134" s="105"/>
      <c r="F134" s="105"/>
      <c r="G134" s="105"/>
      <c r="H134" s="105"/>
      <c r="I134" s="105"/>
    </row>
    <row r="135" spans="1:9" x14ac:dyDescent="0.2">
      <c r="A135" s="214" t="s">
        <v>126</v>
      </c>
      <c r="B135" s="219">
        <v>0.03</v>
      </c>
      <c r="C135" s="211" t="s">
        <v>127</v>
      </c>
      <c r="E135" s="105"/>
      <c r="F135" s="105"/>
      <c r="G135" s="105"/>
      <c r="H135" s="105"/>
      <c r="I135" s="105"/>
    </row>
    <row r="136" spans="1:9" x14ac:dyDescent="0.2">
      <c r="A136" s="214" t="s">
        <v>128</v>
      </c>
      <c r="B136" s="217">
        <f>E74</f>
        <v>166829</v>
      </c>
      <c r="C136" s="211" t="s">
        <v>129</v>
      </c>
      <c r="E136" s="105"/>
      <c r="F136" s="105"/>
      <c r="G136" s="105"/>
      <c r="H136" s="105"/>
      <c r="I136" s="105"/>
    </row>
    <row r="137" spans="1:9" x14ac:dyDescent="0.2">
      <c r="A137" s="214" t="s">
        <v>130</v>
      </c>
      <c r="B137" s="217">
        <f>E75</f>
        <v>58010.540789999999</v>
      </c>
      <c r="C137" s="211" t="s">
        <v>131</v>
      </c>
      <c r="E137" s="105"/>
      <c r="F137" s="105"/>
      <c r="G137" s="105"/>
      <c r="H137" s="105"/>
      <c r="I137" s="105"/>
    </row>
    <row r="138" spans="1:9" x14ac:dyDescent="0.2">
      <c r="A138" s="214" t="s">
        <v>132</v>
      </c>
      <c r="B138" s="217">
        <f>E76</f>
        <v>266612.05598129996</v>
      </c>
      <c r="C138" s="211" t="s">
        <v>133</v>
      </c>
      <c r="E138" s="105"/>
      <c r="F138" s="105"/>
      <c r="G138" s="105"/>
      <c r="H138" s="105"/>
      <c r="I138" s="105"/>
    </row>
    <row r="139" spans="1:9" x14ac:dyDescent="0.2">
      <c r="A139" s="214" t="s">
        <v>67</v>
      </c>
      <c r="B139" s="220">
        <v>0</v>
      </c>
      <c r="C139" s="211" t="s">
        <v>134</v>
      </c>
      <c r="E139" s="105"/>
      <c r="F139" s="105"/>
      <c r="G139" s="105"/>
      <c r="H139" s="105"/>
      <c r="I139" s="105"/>
    </row>
    <row r="140" spans="1:9" x14ac:dyDescent="0.2">
      <c r="A140" s="214" t="s">
        <v>68</v>
      </c>
      <c r="B140" s="219">
        <v>0.03</v>
      </c>
      <c r="C140" s="211" t="s">
        <v>135</v>
      </c>
      <c r="E140" s="105"/>
      <c r="F140" s="105"/>
      <c r="G140" s="105"/>
      <c r="H140" s="105"/>
      <c r="I140" s="105"/>
    </row>
    <row r="141" spans="1:9" x14ac:dyDescent="0.2">
      <c r="A141" s="214" t="s">
        <v>70</v>
      </c>
      <c r="B141" s="217">
        <f>E80</f>
        <v>1359.7534521819998</v>
      </c>
      <c r="C141" s="211" t="s">
        <v>136</v>
      </c>
      <c r="E141" s="105"/>
      <c r="F141" s="105"/>
      <c r="G141" s="105"/>
      <c r="H141" s="105"/>
      <c r="I141" s="105"/>
    </row>
    <row r="142" spans="1:9" x14ac:dyDescent="0.2">
      <c r="A142" s="214" t="s">
        <v>137</v>
      </c>
      <c r="B142" s="217">
        <f>E88</f>
        <v>205423.21635952659</v>
      </c>
      <c r="C142" s="211" t="s">
        <v>138</v>
      </c>
      <c r="E142" s="105"/>
      <c r="F142" s="105"/>
      <c r="G142" s="105"/>
      <c r="H142" s="105"/>
      <c r="I142" s="105"/>
    </row>
    <row r="143" spans="1:9" x14ac:dyDescent="0.2">
      <c r="A143" s="214" t="s">
        <v>139</v>
      </c>
      <c r="B143" s="217">
        <f>E81</f>
        <v>20000</v>
      </c>
      <c r="C143" s="211" t="s">
        <v>140</v>
      </c>
      <c r="E143" s="105"/>
      <c r="F143" s="105"/>
      <c r="G143" s="105"/>
      <c r="H143" s="105"/>
      <c r="I143" s="105"/>
    </row>
    <row r="144" spans="1:9" x14ac:dyDescent="0.2">
      <c r="A144" s="214" t="s">
        <v>141</v>
      </c>
      <c r="B144" s="217">
        <f>E82</f>
        <v>22918.348733333332</v>
      </c>
      <c r="C144" s="211" t="s">
        <v>142</v>
      </c>
      <c r="E144" s="105"/>
      <c r="F144" s="105"/>
      <c r="G144" s="105"/>
      <c r="H144" s="105"/>
      <c r="I144" s="105"/>
    </row>
    <row r="145" spans="1:9" x14ac:dyDescent="0.2">
      <c r="A145" s="214" t="s">
        <v>143</v>
      </c>
      <c r="B145" s="217">
        <f>E83</f>
        <v>231359.37477524992</v>
      </c>
      <c r="C145" s="211" t="s">
        <v>144</v>
      </c>
      <c r="E145" s="105"/>
      <c r="F145" s="105"/>
      <c r="G145" s="105"/>
      <c r="H145" s="105"/>
      <c r="I145" s="105"/>
    </row>
    <row r="146" spans="1:9" x14ac:dyDescent="0.2">
      <c r="A146" s="214" t="s">
        <v>145</v>
      </c>
      <c r="B146" s="217">
        <f>E89</f>
        <v>0</v>
      </c>
      <c r="C146" s="211" t="s">
        <v>146</v>
      </c>
      <c r="E146" s="105"/>
      <c r="F146" s="105"/>
      <c r="G146" s="105"/>
      <c r="H146" s="105"/>
      <c r="I146" s="105"/>
    </row>
    <row r="147" spans="1:9" x14ac:dyDescent="0.2">
      <c r="A147" s="214" t="s">
        <v>69</v>
      </c>
      <c r="B147" s="217">
        <f>E79</f>
        <v>100000</v>
      </c>
      <c r="C147" s="211" t="s">
        <v>147</v>
      </c>
      <c r="E147" s="105"/>
      <c r="F147" s="105"/>
      <c r="G147" s="105"/>
      <c r="H147" s="105"/>
      <c r="I147" s="105"/>
    </row>
    <row r="148" spans="1:9" x14ac:dyDescent="0.2">
      <c r="A148" s="214"/>
      <c r="B148" s="217"/>
      <c r="C148" s="211"/>
      <c r="E148" s="105"/>
      <c r="F148" s="105"/>
      <c r="G148" s="105"/>
      <c r="H148" s="105"/>
      <c r="I148" s="105"/>
    </row>
    <row r="149" spans="1:9" x14ac:dyDescent="0.2">
      <c r="A149" s="214" t="s">
        <v>148</v>
      </c>
      <c r="B149" s="217">
        <v>500000</v>
      </c>
      <c r="C149" s="211" t="s">
        <v>149</v>
      </c>
      <c r="E149" s="105"/>
      <c r="F149" s="105"/>
      <c r="G149" s="105"/>
      <c r="H149" s="105"/>
      <c r="I149" s="105"/>
    </row>
    <row r="150" spans="1:9" x14ac:dyDescent="0.2">
      <c r="A150" s="214"/>
      <c r="B150" s="217"/>
      <c r="C150" s="211" t="s">
        <v>150</v>
      </c>
      <c r="E150" s="105"/>
      <c r="F150" s="105"/>
      <c r="G150" s="105"/>
      <c r="H150" s="105"/>
      <c r="I150" s="105"/>
    </row>
    <row r="151" spans="1:9" ht="12.75" x14ac:dyDescent="0.2">
      <c r="A151" s="221"/>
      <c r="B151" s="221"/>
      <c r="C151" s="222"/>
      <c r="E151" s="105"/>
      <c r="F151" s="105"/>
      <c r="G151" s="105"/>
      <c r="H151" s="105"/>
      <c r="I151" s="105"/>
    </row>
    <row r="152" spans="1:9" ht="13.5" x14ac:dyDescent="0.25">
      <c r="A152" s="223" t="s">
        <v>151</v>
      </c>
      <c r="B152" s="224"/>
      <c r="C152" s="222"/>
      <c r="E152" s="105"/>
      <c r="F152" s="105"/>
      <c r="G152" s="105"/>
      <c r="H152" s="105"/>
      <c r="I152" s="105"/>
    </row>
    <row r="153" spans="1:9" x14ac:dyDescent="0.2">
      <c r="A153" s="214" t="s">
        <v>152</v>
      </c>
      <c r="B153" s="217">
        <f>E92</f>
        <v>37000</v>
      </c>
      <c r="C153" s="211" t="s">
        <v>153</v>
      </c>
      <c r="E153" s="105"/>
      <c r="F153" s="105"/>
      <c r="G153" s="105"/>
      <c r="H153" s="105"/>
      <c r="I153" s="105"/>
    </row>
    <row r="154" spans="1:9" x14ac:dyDescent="0.2">
      <c r="A154" s="214" t="s">
        <v>154</v>
      </c>
      <c r="B154" s="217">
        <v>400</v>
      </c>
      <c r="C154" s="211" t="s">
        <v>155</v>
      </c>
      <c r="E154" s="105"/>
      <c r="F154" s="105"/>
      <c r="G154" s="105"/>
      <c r="H154" s="105"/>
      <c r="I154" s="105"/>
    </row>
    <row r="155" spans="1:9" x14ac:dyDescent="0.2">
      <c r="A155" s="214" t="s">
        <v>156</v>
      </c>
      <c r="B155" s="217">
        <f>E93</f>
        <v>29482.372000000003</v>
      </c>
      <c r="C155" s="211" t="s">
        <v>157</v>
      </c>
      <c r="E155" s="105"/>
      <c r="F155" s="105"/>
      <c r="G155" s="105"/>
      <c r="H155" s="105"/>
      <c r="I155" s="105"/>
    </row>
    <row r="156" spans="1:9" x14ac:dyDescent="0.2">
      <c r="E156" s="105"/>
      <c r="F156" s="105"/>
      <c r="G156" s="105"/>
      <c r="H156" s="105"/>
      <c r="I156" s="105"/>
    </row>
    <row r="157" spans="1:9" x14ac:dyDescent="0.2">
      <c r="E157" s="105"/>
      <c r="F157" s="105"/>
      <c r="G157" s="105"/>
      <c r="H157" s="105"/>
      <c r="I157" s="105"/>
    </row>
    <row r="158" spans="1:9" x14ac:dyDescent="0.2">
      <c r="E158" s="105"/>
      <c r="F158" s="105"/>
      <c r="G158" s="105"/>
      <c r="H158" s="105"/>
      <c r="I158" s="105"/>
    </row>
    <row r="159" spans="1:9" x14ac:dyDescent="0.2">
      <c r="E159" s="105"/>
      <c r="F159" s="105"/>
      <c r="G159" s="105"/>
      <c r="H159" s="105"/>
      <c r="I159" s="105"/>
    </row>
    <row r="160" spans="1:9" x14ac:dyDescent="0.2">
      <c r="E160" s="105"/>
      <c r="F160" s="105"/>
      <c r="G160" s="105"/>
      <c r="H160" s="105"/>
      <c r="I160" s="105"/>
    </row>
    <row r="161" spans="5:9" x14ac:dyDescent="0.2">
      <c r="E161" s="105"/>
      <c r="F161" s="105"/>
      <c r="G161" s="105"/>
      <c r="H161" s="105"/>
      <c r="I161" s="105"/>
    </row>
    <row r="162" spans="5:9" x14ac:dyDescent="0.2">
      <c r="E162" s="105"/>
      <c r="F162" s="105"/>
      <c r="G162" s="105"/>
      <c r="H162" s="105"/>
      <c r="I162" s="105"/>
    </row>
    <row r="163" spans="5:9" x14ac:dyDescent="0.2">
      <c r="E163" s="105"/>
      <c r="F163" s="105"/>
      <c r="G163" s="105"/>
      <c r="H163" s="105"/>
      <c r="I163" s="105"/>
    </row>
    <row r="164" spans="5:9" x14ac:dyDescent="0.2">
      <c r="E164" s="105"/>
      <c r="F164" s="105"/>
      <c r="G164" s="105"/>
      <c r="H164" s="105"/>
      <c r="I164" s="105"/>
    </row>
    <row r="165" spans="5:9" x14ac:dyDescent="0.2">
      <c r="E165" s="105"/>
      <c r="F165" s="105"/>
      <c r="G165" s="105"/>
      <c r="H165" s="105"/>
      <c r="I165" s="105"/>
    </row>
    <row r="166" spans="5:9" x14ac:dyDescent="0.2">
      <c r="E166" s="105"/>
      <c r="F166" s="105"/>
      <c r="G166" s="105"/>
      <c r="H166" s="105"/>
      <c r="I166" s="105"/>
    </row>
    <row r="167" spans="5:9" x14ac:dyDescent="0.2">
      <c r="E167" s="105"/>
      <c r="F167" s="105"/>
      <c r="G167" s="105"/>
      <c r="H167" s="105"/>
      <c r="I167" s="105"/>
    </row>
    <row r="168" spans="5:9" x14ac:dyDescent="0.2">
      <c r="E168" s="105"/>
      <c r="F168" s="105"/>
      <c r="G168" s="105"/>
      <c r="H168" s="105"/>
      <c r="I168" s="105"/>
    </row>
    <row r="169" spans="5:9" x14ac:dyDescent="0.2">
      <c r="E169" s="105"/>
      <c r="F169" s="105"/>
      <c r="G169" s="105"/>
      <c r="H169" s="105"/>
      <c r="I169" s="105"/>
    </row>
    <row r="170" spans="5:9" x14ac:dyDescent="0.2">
      <c r="E170" s="105"/>
      <c r="F170" s="105"/>
      <c r="G170" s="105"/>
      <c r="H170" s="105"/>
      <c r="I170" s="105"/>
    </row>
    <row r="171" spans="5:9" x14ac:dyDescent="0.2">
      <c r="E171" s="105"/>
      <c r="F171" s="105"/>
      <c r="G171" s="105"/>
      <c r="H171" s="105"/>
      <c r="I171" s="105"/>
    </row>
    <row r="172" spans="5:9" x14ac:dyDescent="0.2">
      <c r="E172" s="105"/>
      <c r="F172" s="105"/>
      <c r="G172" s="105"/>
      <c r="H172" s="105"/>
      <c r="I172" s="105"/>
    </row>
    <row r="173" spans="5:9" x14ac:dyDescent="0.2">
      <c r="E173" s="105"/>
      <c r="F173" s="105"/>
      <c r="G173" s="105"/>
      <c r="H173" s="105"/>
      <c r="I173" s="105"/>
    </row>
    <row r="174" spans="5:9" x14ac:dyDescent="0.2">
      <c r="E174" s="105"/>
      <c r="F174" s="105"/>
      <c r="G174" s="105"/>
      <c r="H174" s="105"/>
      <c r="I174" s="105"/>
    </row>
    <row r="175" spans="5:9" x14ac:dyDescent="0.2">
      <c r="E175" s="105"/>
      <c r="F175" s="105"/>
      <c r="G175" s="105"/>
      <c r="H175" s="105"/>
      <c r="I175" s="105"/>
    </row>
    <row r="176" spans="5:9" x14ac:dyDescent="0.2">
      <c r="E176" s="105"/>
      <c r="F176" s="105"/>
      <c r="G176" s="105"/>
      <c r="H176" s="105"/>
      <c r="I176" s="105"/>
    </row>
    <row r="177" spans="5:9" x14ac:dyDescent="0.2">
      <c r="E177" s="105"/>
      <c r="F177" s="105"/>
      <c r="G177" s="105"/>
      <c r="H177" s="105"/>
      <c r="I177" s="105"/>
    </row>
    <row r="178" spans="5:9" x14ac:dyDescent="0.2">
      <c r="E178" s="105"/>
      <c r="F178" s="105"/>
      <c r="G178" s="105"/>
      <c r="H178" s="105"/>
      <c r="I178" s="105"/>
    </row>
    <row r="179" spans="5:9" x14ac:dyDescent="0.2">
      <c r="E179" s="105"/>
      <c r="F179" s="105"/>
      <c r="G179" s="105"/>
      <c r="H179" s="105"/>
      <c r="I179" s="105"/>
    </row>
    <row r="180" spans="5:9" x14ac:dyDescent="0.2">
      <c r="E180" s="105"/>
      <c r="F180" s="105"/>
      <c r="G180" s="105"/>
      <c r="H180" s="105"/>
      <c r="I180" s="105"/>
    </row>
    <row r="181" spans="5:9" x14ac:dyDescent="0.2">
      <c r="E181" s="105"/>
      <c r="F181" s="105"/>
      <c r="G181" s="105"/>
      <c r="H181" s="105"/>
      <c r="I181" s="105"/>
    </row>
    <row r="182" spans="5:9" x14ac:dyDescent="0.2">
      <c r="E182" s="105"/>
      <c r="F182" s="105"/>
      <c r="G182" s="105"/>
      <c r="H182" s="105"/>
      <c r="I182" s="105"/>
    </row>
    <row r="183" spans="5:9" x14ac:dyDescent="0.2">
      <c r="E183" s="105"/>
      <c r="F183" s="105"/>
      <c r="G183" s="105"/>
      <c r="H183" s="105"/>
      <c r="I183" s="105"/>
    </row>
    <row r="184" spans="5:9" x14ac:dyDescent="0.2">
      <c r="E184" s="105"/>
      <c r="F184" s="105"/>
      <c r="G184" s="105"/>
      <c r="H184" s="105"/>
      <c r="I184" s="105"/>
    </row>
    <row r="185" spans="5:9" x14ac:dyDescent="0.2">
      <c r="E185" s="105"/>
      <c r="F185" s="105"/>
      <c r="G185" s="105"/>
      <c r="H185" s="105"/>
      <c r="I185" s="105"/>
    </row>
    <row r="186" spans="5:9" x14ac:dyDescent="0.2">
      <c r="E186" s="105"/>
      <c r="F186" s="105"/>
      <c r="G186" s="105"/>
      <c r="H186" s="105"/>
      <c r="I186" s="105"/>
    </row>
    <row r="187" spans="5:9" x14ac:dyDescent="0.2">
      <c r="E187" s="105"/>
      <c r="F187" s="105"/>
      <c r="G187" s="105"/>
      <c r="H187" s="105"/>
      <c r="I187" s="105"/>
    </row>
    <row r="188" spans="5:9" x14ac:dyDescent="0.2">
      <c r="E188" s="105"/>
      <c r="F188" s="105"/>
      <c r="G188" s="105"/>
      <c r="H188" s="105"/>
      <c r="I188" s="105"/>
    </row>
    <row r="189" spans="5:9" x14ac:dyDescent="0.2">
      <c r="E189" s="105"/>
      <c r="F189" s="105"/>
      <c r="G189" s="105"/>
      <c r="H189" s="105"/>
      <c r="I189" s="105"/>
    </row>
    <row r="190" spans="5:9" x14ac:dyDescent="0.2">
      <c r="E190" s="105"/>
      <c r="F190" s="105"/>
      <c r="G190" s="105"/>
      <c r="H190" s="105"/>
      <c r="I190" s="105"/>
    </row>
    <row r="191" spans="5:9" x14ac:dyDescent="0.2">
      <c r="E191" s="105"/>
      <c r="F191" s="105"/>
      <c r="G191" s="105"/>
      <c r="H191" s="105"/>
      <c r="I191" s="105"/>
    </row>
    <row r="192" spans="5:9" x14ac:dyDescent="0.2">
      <c r="E192" s="105"/>
      <c r="F192" s="105"/>
      <c r="G192" s="105"/>
      <c r="H192" s="105"/>
      <c r="I192" s="105"/>
    </row>
    <row r="193" spans="5:9" x14ac:dyDescent="0.2">
      <c r="E193" s="105"/>
      <c r="F193" s="105"/>
      <c r="G193" s="105"/>
      <c r="H193" s="105"/>
      <c r="I193" s="105"/>
    </row>
    <row r="194" spans="5:9" x14ac:dyDescent="0.2">
      <c r="E194" s="105"/>
      <c r="F194" s="105"/>
      <c r="G194" s="105"/>
      <c r="H194" s="105"/>
      <c r="I194" s="105"/>
    </row>
    <row r="195" spans="5:9" x14ac:dyDescent="0.2">
      <c r="E195" s="105"/>
      <c r="F195" s="105"/>
      <c r="G195" s="105"/>
      <c r="H195" s="105"/>
      <c r="I195" s="105"/>
    </row>
    <row r="196" spans="5:9" x14ac:dyDescent="0.2">
      <c r="E196" s="105"/>
      <c r="F196" s="105"/>
      <c r="G196" s="105"/>
      <c r="H196" s="105"/>
      <c r="I196" s="105"/>
    </row>
    <row r="197" spans="5:9" x14ac:dyDescent="0.2">
      <c r="E197" s="105"/>
      <c r="F197" s="105"/>
      <c r="G197" s="105"/>
      <c r="H197" s="105"/>
      <c r="I197" s="105"/>
    </row>
    <row r="198" spans="5:9" x14ac:dyDescent="0.2">
      <c r="E198" s="105"/>
      <c r="F198" s="105"/>
      <c r="G198" s="105"/>
      <c r="H198" s="105"/>
      <c r="I198" s="105"/>
    </row>
    <row r="199" spans="5:9" x14ac:dyDescent="0.2">
      <c r="E199" s="105"/>
      <c r="F199" s="105"/>
      <c r="G199" s="105"/>
      <c r="H199" s="105"/>
      <c r="I199" s="105"/>
    </row>
    <row r="200" spans="5:9" x14ac:dyDescent="0.2">
      <c r="E200" s="105"/>
      <c r="F200" s="105"/>
      <c r="G200" s="105"/>
      <c r="H200" s="105"/>
      <c r="I200" s="105"/>
    </row>
    <row r="201" spans="5:9" x14ac:dyDescent="0.2">
      <c r="E201" s="105"/>
      <c r="F201" s="105"/>
      <c r="G201" s="105"/>
      <c r="H201" s="105"/>
      <c r="I201" s="105"/>
    </row>
    <row r="202" spans="5:9" x14ac:dyDescent="0.2">
      <c r="E202" s="105"/>
      <c r="F202" s="105"/>
      <c r="G202" s="105"/>
      <c r="H202" s="105"/>
      <c r="I202" s="105"/>
    </row>
    <row r="203" spans="5:9" x14ac:dyDescent="0.2">
      <c r="E203" s="105"/>
      <c r="F203" s="105"/>
      <c r="G203" s="105"/>
      <c r="H203" s="105"/>
      <c r="I203" s="105"/>
    </row>
    <row r="204" spans="5:9" x14ac:dyDescent="0.2">
      <c r="E204" s="105"/>
      <c r="F204" s="105"/>
      <c r="G204" s="105"/>
      <c r="H204" s="105"/>
      <c r="I204" s="105"/>
    </row>
    <row r="205" spans="5:9" x14ac:dyDescent="0.2">
      <c r="E205" s="105"/>
      <c r="F205" s="105"/>
      <c r="G205" s="105"/>
      <c r="H205" s="105"/>
      <c r="I205" s="105"/>
    </row>
    <row r="206" spans="5:9" x14ac:dyDescent="0.2">
      <c r="E206" s="105"/>
      <c r="F206" s="105"/>
      <c r="G206" s="105"/>
      <c r="H206" s="105"/>
      <c r="I206" s="105"/>
    </row>
    <row r="207" spans="5:9" x14ac:dyDescent="0.2">
      <c r="E207" s="105"/>
      <c r="F207" s="105"/>
      <c r="G207" s="105"/>
      <c r="H207" s="105"/>
      <c r="I207" s="105"/>
    </row>
    <row r="208" spans="5:9" x14ac:dyDescent="0.2">
      <c r="E208" s="105"/>
      <c r="F208" s="105"/>
      <c r="G208" s="105"/>
      <c r="H208" s="105"/>
      <c r="I208" s="105"/>
    </row>
    <row r="209" spans="5:9" x14ac:dyDescent="0.2">
      <c r="E209" s="105"/>
      <c r="F209" s="105"/>
      <c r="G209" s="105"/>
      <c r="H209" s="105"/>
      <c r="I209" s="105"/>
    </row>
    <row r="210" spans="5:9" x14ac:dyDescent="0.2">
      <c r="E210" s="105"/>
      <c r="F210" s="105"/>
      <c r="G210" s="105"/>
      <c r="H210" s="105"/>
      <c r="I210" s="105"/>
    </row>
    <row r="211" spans="5:9" x14ac:dyDescent="0.2">
      <c r="E211" s="105"/>
      <c r="F211" s="105"/>
      <c r="G211" s="105"/>
      <c r="H211" s="105"/>
      <c r="I211" s="105"/>
    </row>
    <row r="212" spans="5:9" x14ac:dyDescent="0.2">
      <c r="E212" s="105"/>
      <c r="F212" s="105"/>
      <c r="G212" s="105"/>
      <c r="H212" s="105"/>
      <c r="I212" s="105"/>
    </row>
    <row r="213" spans="5:9" x14ac:dyDescent="0.2">
      <c r="E213" s="105"/>
      <c r="F213" s="105"/>
      <c r="G213" s="105"/>
      <c r="H213" s="105"/>
      <c r="I213" s="105"/>
    </row>
    <row r="214" spans="5:9" x14ac:dyDescent="0.2">
      <c r="E214" s="105"/>
      <c r="F214" s="105"/>
      <c r="G214" s="105"/>
      <c r="H214" s="105"/>
      <c r="I214" s="105"/>
    </row>
    <row r="215" spans="5:9" x14ac:dyDescent="0.2">
      <c r="E215" s="105"/>
      <c r="F215" s="105"/>
      <c r="G215" s="105"/>
      <c r="H215" s="105"/>
      <c r="I215" s="105"/>
    </row>
    <row r="216" spans="5:9" x14ac:dyDescent="0.2">
      <c r="E216" s="105"/>
      <c r="F216" s="105"/>
      <c r="G216" s="105"/>
      <c r="H216" s="105"/>
      <c r="I216" s="105"/>
    </row>
    <row r="217" spans="5:9" x14ac:dyDescent="0.2">
      <c r="E217" s="105"/>
      <c r="F217" s="105"/>
      <c r="G217" s="105"/>
      <c r="H217" s="105"/>
      <c r="I217" s="105"/>
    </row>
    <row r="218" spans="5:9" x14ac:dyDescent="0.2">
      <c r="E218" s="105"/>
      <c r="F218" s="105"/>
      <c r="G218" s="105"/>
      <c r="H218" s="105"/>
      <c r="I218" s="105"/>
    </row>
    <row r="219" spans="5:9" x14ac:dyDescent="0.2">
      <c r="E219" s="105"/>
      <c r="F219" s="105"/>
      <c r="G219" s="105"/>
      <c r="H219" s="105"/>
      <c r="I219" s="105"/>
    </row>
    <row r="220" spans="5:9" x14ac:dyDescent="0.2">
      <c r="E220" s="105"/>
      <c r="F220" s="105"/>
      <c r="G220" s="105"/>
      <c r="H220" s="105"/>
      <c r="I220" s="105"/>
    </row>
    <row r="221" spans="5:9" x14ac:dyDescent="0.2">
      <c r="E221" s="105"/>
      <c r="F221" s="105"/>
      <c r="G221" s="105"/>
      <c r="H221" s="105"/>
      <c r="I221" s="105"/>
    </row>
    <row r="222" spans="5:9" x14ac:dyDescent="0.2">
      <c r="E222" s="105"/>
      <c r="F222" s="105"/>
      <c r="G222" s="105"/>
      <c r="H222" s="105"/>
      <c r="I222" s="105"/>
    </row>
    <row r="223" spans="5:9" x14ac:dyDescent="0.2">
      <c r="E223" s="105"/>
      <c r="F223" s="105"/>
      <c r="G223" s="105"/>
      <c r="H223" s="105"/>
      <c r="I223" s="105"/>
    </row>
    <row r="224" spans="5:9" x14ac:dyDescent="0.2">
      <c r="E224" s="105"/>
      <c r="F224" s="105"/>
      <c r="G224" s="105"/>
      <c r="H224" s="105"/>
      <c r="I224" s="105"/>
    </row>
    <row r="225" spans="5:9" x14ac:dyDescent="0.2">
      <c r="E225" s="105"/>
      <c r="F225" s="105"/>
      <c r="G225" s="105"/>
      <c r="H225" s="105"/>
      <c r="I225" s="105"/>
    </row>
    <row r="226" spans="5:9" x14ac:dyDescent="0.2">
      <c r="E226" s="105"/>
      <c r="F226" s="105"/>
      <c r="G226" s="105"/>
      <c r="H226" s="105"/>
      <c r="I226" s="105"/>
    </row>
    <row r="227" spans="5:9" x14ac:dyDescent="0.2">
      <c r="E227" s="105"/>
      <c r="F227" s="105"/>
      <c r="G227" s="105"/>
      <c r="H227" s="105"/>
      <c r="I227" s="105"/>
    </row>
    <row r="228" spans="5:9" x14ac:dyDescent="0.2">
      <c r="E228" s="105"/>
      <c r="F228" s="105"/>
      <c r="G228" s="105"/>
      <c r="H228" s="105"/>
      <c r="I228" s="105"/>
    </row>
    <row r="229" spans="5:9" x14ac:dyDescent="0.2">
      <c r="E229" s="105"/>
      <c r="F229" s="105"/>
      <c r="G229" s="105"/>
      <c r="H229" s="105"/>
      <c r="I229" s="105"/>
    </row>
    <row r="230" spans="5:9" x14ac:dyDescent="0.2">
      <c r="E230" s="105"/>
      <c r="F230" s="105"/>
      <c r="G230" s="105"/>
      <c r="H230" s="105"/>
      <c r="I230" s="105"/>
    </row>
    <row r="231" spans="5:9" x14ac:dyDescent="0.2">
      <c r="E231" s="105"/>
      <c r="F231" s="105"/>
      <c r="G231" s="105"/>
      <c r="H231" s="105"/>
      <c r="I231" s="105"/>
    </row>
    <row r="232" spans="5:9" x14ac:dyDescent="0.2">
      <c r="E232" s="105"/>
      <c r="F232" s="105"/>
      <c r="G232" s="105"/>
      <c r="H232" s="105"/>
      <c r="I232" s="105"/>
    </row>
    <row r="233" spans="5:9" x14ac:dyDescent="0.2">
      <c r="E233" s="105"/>
      <c r="F233" s="105"/>
      <c r="G233" s="105"/>
      <c r="H233" s="105"/>
      <c r="I233" s="105"/>
    </row>
    <row r="234" spans="5:9" x14ac:dyDescent="0.2">
      <c r="E234" s="105"/>
      <c r="F234" s="105"/>
      <c r="G234" s="105"/>
      <c r="H234" s="105"/>
      <c r="I234" s="105"/>
    </row>
    <row r="235" spans="5:9" x14ac:dyDescent="0.2">
      <c r="E235" s="105"/>
      <c r="F235" s="105"/>
      <c r="G235" s="105"/>
      <c r="H235" s="105"/>
      <c r="I235" s="105"/>
    </row>
    <row r="236" spans="5:9" x14ac:dyDescent="0.2">
      <c r="E236" s="105"/>
      <c r="F236" s="105"/>
      <c r="G236" s="105"/>
      <c r="H236" s="105"/>
      <c r="I236" s="105"/>
    </row>
    <row r="237" spans="5:9" x14ac:dyDescent="0.2">
      <c r="E237" s="105"/>
      <c r="F237" s="105"/>
      <c r="G237" s="105"/>
      <c r="H237" s="105"/>
      <c r="I237" s="105"/>
    </row>
    <row r="238" spans="5:9" x14ac:dyDescent="0.2">
      <c r="E238" s="105"/>
      <c r="F238" s="105"/>
      <c r="G238" s="105"/>
      <c r="H238" s="105"/>
      <c r="I238" s="105"/>
    </row>
    <row r="239" spans="5:9" x14ac:dyDescent="0.2">
      <c r="E239" s="105"/>
      <c r="F239" s="105"/>
      <c r="G239" s="105"/>
      <c r="H239" s="105"/>
      <c r="I239" s="105"/>
    </row>
    <row r="240" spans="5:9" x14ac:dyDescent="0.2">
      <c r="E240" s="105"/>
      <c r="F240" s="105"/>
      <c r="G240" s="105"/>
      <c r="H240" s="105"/>
      <c r="I240" s="105"/>
    </row>
    <row r="241" spans="5:9" x14ac:dyDescent="0.2">
      <c r="E241" s="105"/>
      <c r="F241" s="105"/>
      <c r="G241" s="105"/>
      <c r="H241" s="105"/>
      <c r="I241" s="105"/>
    </row>
    <row r="242" spans="5:9" x14ac:dyDescent="0.2">
      <c r="E242" s="105"/>
      <c r="F242" s="105"/>
      <c r="G242" s="105"/>
      <c r="H242" s="105"/>
      <c r="I242" s="105"/>
    </row>
    <row r="243" spans="5:9" x14ac:dyDescent="0.2">
      <c r="E243" s="105"/>
      <c r="F243" s="105"/>
      <c r="G243" s="105"/>
      <c r="H243" s="105"/>
      <c r="I243" s="105"/>
    </row>
    <row r="244" spans="5:9" x14ac:dyDescent="0.2">
      <c r="E244" s="105"/>
      <c r="F244" s="105"/>
      <c r="G244" s="105"/>
      <c r="H244" s="105"/>
      <c r="I244" s="105"/>
    </row>
    <row r="245" spans="5:9" x14ac:dyDescent="0.2">
      <c r="E245" s="105"/>
      <c r="F245" s="105"/>
      <c r="G245" s="105"/>
      <c r="H245" s="105"/>
      <c r="I245" s="105"/>
    </row>
    <row r="246" spans="5:9" x14ac:dyDescent="0.2">
      <c r="E246" s="105"/>
      <c r="F246" s="105"/>
      <c r="G246" s="105"/>
      <c r="H246" s="105"/>
      <c r="I246" s="105"/>
    </row>
    <row r="247" spans="5:9" x14ac:dyDescent="0.2">
      <c r="E247" s="105"/>
      <c r="F247" s="105"/>
      <c r="G247" s="105"/>
      <c r="H247" s="105"/>
      <c r="I247" s="105"/>
    </row>
    <row r="248" spans="5:9" x14ac:dyDescent="0.2">
      <c r="E248" s="105"/>
      <c r="F248" s="105"/>
      <c r="G248" s="105"/>
      <c r="H248" s="105"/>
      <c r="I248" s="105"/>
    </row>
    <row r="249" spans="5:9" x14ac:dyDescent="0.2">
      <c r="E249" s="105"/>
      <c r="F249" s="105"/>
      <c r="G249" s="105"/>
      <c r="H249" s="105"/>
      <c r="I249" s="105"/>
    </row>
    <row r="250" spans="5:9" x14ac:dyDescent="0.2">
      <c r="E250" s="105"/>
      <c r="F250" s="105"/>
      <c r="G250" s="105"/>
      <c r="H250" s="105"/>
      <c r="I250" s="105"/>
    </row>
    <row r="251" spans="5:9" x14ac:dyDescent="0.2">
      <c r="E251" s="105"/>
      <c r="F251" s="105"/>
      <c r="G251" s="105"/>
      <c r="H251" s="105"/>
      <c r="I251" s="105"/>
    </row>
    <row r="252" spans="5:9" x14ac:dyDescent="0.2">
      <c r="E252" s="105"/>
      <c r="F252" s="105"/>
      <c r="G252" s="105"/>
      <c r="H252" s="105"/>
      <c r="I252" s="105"/>
    </row>
    <row r="253" spans="5:9" x14ac:dyDescent="0.2">
      <c r="E253" s="105"/>
      <c r="F253" s="105"/>
      <c r="G253" s="105"/>
      <c r="H253" s="105"/>
      <c r="I253" s="105"/>
    </row>
    <row r="254" spans="5:9" x14ac:dyDescent="0.2">
      <c r="E254" s="105"/>
      <c r="F254" s="105"/>
      <c r="G254" s="105"/>
      <c r="H254" s="105"/>
      <c r="I254" s="105"/>
    </row>
    <row r="255" spans="5:9" x14ac:dyDescent="0.2">
      <c r="E255" s="105"/>
      <c r="F255" s="105"/>
      <c r="G255" s="105"/>
      <c r="H255" s="105"/>
      <c r="I255" s="105"/>
    </row>
    <row r="256" spans="5:9" x14ac:dyDescent="0.2">
      <c r="E256" s="105"/>
      <c r="F256" s="105"/>
      <c r="G256" s="105"/>
      <c r="H256" s="105"/>
      <c r="I256" s="105"/>
    </row>
    <row r="257" spans="5:9" x14ac:dyDescent="0.2">
      <c r="E257" s="105"/>
      <c r="F257" s="105"/>
      <c r="G257" s="105"/>
      <c r="H257" s="105"/>
      <c r="I257" s="105"/>
    </row>
    <row r="258" spans="5:9" x14ac:dyDescent="0.2">
      <c r="E258" s="105"/>
      <c r="F258" s="105"/>
      <c r="G258" s="105"/>
      <c r="H258" s="105"/>
      <c r="I258" s="105"/>
    </row>
    <row r="259" spans="5:9" x14ac:dyDescent="0.2">
      <c r="E259" s="105"/>
      <c r="F259" s="105"/>
      <c r="G259" s="105"/>
      <c r="H259" s="105"/>
      <c r="I259" s="105"/>
    </row>
    <row r="260" spans="5:9" x14ac:dyDescent="0.2">
      <c r="E260" s="105"/>
      <c r="F260" s="105"/>
      <c r="G260" s="105"/>
      <c r="H260" s="105"/>
      <c r="I260" s="105"/>
    </row>
    <row r="261" spans="5:9" x14ac:dyDescent="0.2">
      <c r="E261" s="105"/>
      <c r="F261" s="105"/>
      <c r="G261" s="105"/>
      <c r="H261" s="105"/>
      <c r="I261" s="105"/>
    </row>
    <row r="262" spans="5:9" x14ac:dyDescent="0.2">
      <c r="E262" s="105"/>
      <c r="F262" s="105"/>
      <c r="G262" s="105"/>
      <c r="H262" s="105"/>
      <c r="I262" s="105"/>
    </row>
    <row r="263" spans="5:9" x14ac:dyDescent="0.2">
      <c r="E263" s="105"/>
      <c r="F263" s="105"/>
      <c r="G263" s="105"/>
      <c r="H263" s="105"/>
      <c r="I263" s="105"/>
    </row>
    <row r="264" spans="5:9" x14ac:dyDescent="0.2">
      <c r="E264" s="105"/>
      <c r="F264" s="105"/>
      <c r="G264" s="105"/>
      <c r="H264" s="105"/>
      <c r="I264" s="105"/>
    </row>
    <row r="265" spans="5:9" x14ac:dyDescent="0.2">
      <c r="E265" s="105"/>
      <c r="F265" s="105"/>
      <c r="G265" s="105"/>
      <c r="H265" s="105"/>
      <c r="I265" s="105"/>
    </row>
    <row r="266" spans="5:9" x14ac:dyDescent="0.2">
      <c r="E266" s="105"/>
      <c r="F266" s="105"/>
      <c r="G266" s="105"/>
      <c r="H266" s="105"/>
      <c r="I266" s="105"/>
    </row>
    <row r="267" spans="5:9" x14ac:dyDescent="0.2">
      <c r="E267" s="105"/>
      <c r="F267" s="105"/>
      <c r="G267" s="105"/>
      <c r="H267" s="105"/>
      <c r="I267" s="105"/>
    </row>
    <row r="268" spans="5:9" x14ac:dyDescent="0.2">
      <c r="E268" s="105"/>
      <c r="F268" s="105"/>
      <c r="G268" s="105"/>
      <c r="H268" s="105"/>
      <c r="I268" s="105"/>
    </row>
    <row r="269" spans="5:9" x14ac:dyDescent="0.2">
      <c r="E269" s="105"/>
      <c r="F269" s="105"/>
      <c r="G269" s="105"/>
      <c r="H269" s="105"/>
      <c r="I269" s="105"/>
    </row>
    <row r="270" spans="5:9" x14ac:dyDescent="0.2">
      <c r="E270" s="105"/>
      <c r="F270" s="105"/>
      <c r="G270" s="105"/>
      <c r="H270" s="105"/>
      <c r="I270" s="105"/>
    </row>
    <row r="271" spans="5:9" x14ac:dyDescent="0.2">
      <c r="E271" s="105"/>
      <c r="F271" s="105"/>
      <c r="G271" s="105"/>
      <c r="H271" s="105"/>
      <c r="I271" s="105"/>
    </row>
    <row r="272" spans="5:9" x14ac:dyDescent="0.2">
      <c r="E272" s="105"/>
      <c r="F272" s="105"/>
      <c r="G272" s="105"/>
      <c r="H272" s="105"/>
      <c r="I272" s="105"/>
    </row>
    <row r="273" spans="5:9" x14ac:dyDescent="0.2">
      <c r="E273" s="105"/>
      <c r="F273" s="105"/>
      <c r="G273" s="105"/>
      <c r="H273" s="105"/>
      <c r="I273" s="105"/>
    </row>
    <row r="274" spans="5:9" x14ac:dyDescent="0.2">
      <c r="E274" s="105"/>
      <c r="F274" s="105"/>
      <c r="G274" s="105"/>
      <c r="H274" s="105"/>
      <c r="I274" s="105"/>
    </row>
    <row r="275" spans="5:9" x14ac:dyDescent="0.2">
      <c r="E275" s="105"/>
      <c r="F275" s="105"/>
      <c r="G275" s="105"/>
      <c r="H275" s="105"/>
      <c r="I275" s="105"/>
    </row>
    <row r="276" spans="5:9" x14ac:dyDescent="0.2">
      <c r="E276" s="105"/>
      <c r="F276" s="105"/>
      <c r="G276" s="105"/>
      <c r="H276" s="105"/>
      <c r="I276" s="105"/>
    </row>
    <row r="277" spans="5:9" x14ac:dyDescent="0.2">
      <c r="E277" s="105"/>
      <c r="F277" s="105"/>
      <c r="G277" s="105"/>
      <c r="H277" s="105"/>
      <c r="I277" s="105"/>
    </row>
    <row r="278" spans="5:9" x14ac:dyDescent="0.2">
      <c r="E278" s="105"/>
      <c r="F278" s="105"/>
      <c r="G278" s="105"/>
      <c r="H278" s="105"/>
      <c r="I278" s="105"/>
    </row>
    <row r="279" spans="5:9" x14ac:dyDescent="0.2">
      <c r="E279" s="105"/>
      <c r="F279" s="105"/>
      <c r="G279" s="105"/>
      <c r="H279" s="105"/>
      <c r="I279" s="105"/>
    </row>
    <row r="280" spans="5:9" x14ac:dyDescent="0.2">
      <c r="E280" s="105"/>
      <c r="F280" s="105"/>
      <c r="G280" s="105"/>
      <c r="H280" s="105"/>
      <c r="I280" s="105"/>
    </row>
    <row r="281" spans="5:9" x14ac:dyDescent="0.2">
      <c r="E281" s="105"/>
      <c r="F281" s="105"/>
      <c r="G281" s="105"/>
      <c r="H281" s="105"/>
      <c r="I281" s="105"/>
    </row>
    <row r="282" spans="5:9" x14ac:dyDescent="0.2">
      <c r="E282" s="105"/>
      <c r="F282" s="105"/>
      <c r="G282" s="105"/>
      <c r="H282" s="105"/>
      <c r="I282" s="105"/>
    </row>
    <row r="283" spans="5:9" x14ac:dyDescent="0.2">
      <c r="E283" s="105"/>
      <c r="F283" s="105"/>
      <c r="G283" s="105"/>
      <c r="H283" s="105"/>
      <c r="I283" s="105"/>
    </row>
    <row r="284" spans="5:9" x14ac:dyDescent="0.2">
      <c r="E284" s="105"/>
      <c r="F284" s="105"/>
      <c r="G284" s="105"/>
      <c r="H284" s="105"/>
      <c r="I284" s="105"/>
    </row>
    <row r="285" spans="5:9" x14ac:dyDescent="0.2">
      <c r="E285" s="105"/>
      <c r="F285" s="105"/>
      <c r="G285" s="105"/>
      <c r="H285" s="105"/>
      <c r="I285" s="105"/>
    </row>
    <row r="286" spans="5:9" x14ac:dyDescent="0.2">
      <c r="E286" s="105"/>
      <c r="F286" s="105"/>
      <c r="G286" s="105"/>
      <c r="H286" s="105"/>
      <c r="I286" s="105"/>
    </row>
    <row r="287" spans="5:9" x14ac:dyDescent="0.2">
      <c r="E287" s="105"/>
      <c r="F287" s="105"/>
      <c r="G287" s="105"/>
      <c r="H287" s="105"/>
      <c r="I287" s="105"/>
    </row>
    <row r="288" spans="5:9" x14ac:dyDescent="0.2">
      <c r="E288" s="105"/>
      <c r="F288" s="105"/>
      <c r="G288" s="105"/>
      <c r="H288" s="105"/>
      <c r="I288" s="105"/>
    </row>
    <row r="289" spans="5:9" x14ac:dyDescent="0.2">
      <c r="E289" s="105"/>
      <c r="F289" s="105"/>
      <c r="G289" s="105"/>
      <c r="H289" s="105"/>
      <c r="I289" s="105"/>
    </row>
    <row r="290" spans="5:9" x14ac:dyDescent="0.2">
      <c r="E290" s="105"/>
      <c r="F290" s="105"/>
      <c r="G290" s="105"/>
      <c r="H290" s="105"/>
      <c r="I290" s="105"/>
    </row>
    <row r="291" spans="5:9" x14ac:dyDescent="0.2">
      <c r="E291" s="105"/>
      <c r="F291" s="105"/>
      <c r="G291" s="105"/>
      <c r="H291" s="105"/>
      <c r="I291" s="105"/>
    </row>
    <row r="292" spans="5:9" x14ac:dyDescent="0.2">
      <c r="E292" s="105"/>
      <c r="F292" s="105"/>
      <c r="G292" s="105"/>
      <c r="H292" s="105"/>
      <c r="I292" s="105"/>
    </row>
    <row r="293" spans="5:9" x14ac:dyDescent="0.2">
      <c r="E293" s="105"/>
      <c r="F293" s="105"/>
      <c r="G293" s="105"/>
      <c r="H293" s="105"/>
      <c r="I293" s="105"/>
    </row>
    <row r="294" spans="5:9" x14ac:dyDescent="0.2">
      <c r="E294" s="105"/>
      <c r="F294" s="105"/>
      <c r="G294" s="105"/>
      <c r="H294" s="105"/>
      <c r="I294" s="105"/>
    </row>
    <row r="295" spans="5:9" x14ac:dyDescent="0.2">
      <c r="E295" s="105"/>
      <c r="F295" s="105"/>
      <c r="G295" s="105"/>
      <c r="H295" s="105"/>
      <c r="I295" s="105"/>
    </row>
    <row r="296" spans="5:9" x14ac:dyDescent="0.2">
      <c r="E296" s="105"/>
      <c r="F296" s="105"/>
      <c r="G296" s="105"/>
      <c r="H296" s="105"/>
      <c r="I296" s="105"/>
    </row>
    <row r="297" spans="5:9" x14ac:dyDescent="0.2">
      <c r="E297" s="105"/>
      <c r="F297" s="105"/>
      <c r="G297" s="105"/>
      <c r="H297" s="105"/>
      <c r="I297" s="105"/>
    </row>
    <row r="298" spans="5:9" x14ac:dyDescent="0.2">
      <c r="E298" s="105"/>
      <c r="F298" s="105"/>
      <c r="G298" s="105"/>
      <c r="H298" s="105"/>
      <c r="I298" s="105"/>
    </row>
    <row r="299" spans="5:9" x14ac:dyDescent="0.2">
      <c r="E299" s="105"/>
      <c r="F299" s="105"/>
      <c r="G299" s="105"/>
      <c r="H299" s="105"/>
      <c r="I299" s="105"/>
    </row>
    <row r="300" spans="5:9" x14ac:dyDescent="0.2">
      <c r="E300" s="105"/>
      <c r="F300" s="105"/>
      <c r="G300" s="105"/>
      <c r="H300" s="105"/>
      <c r="I300" s="105"/>
    </row>
    <row r="301" spans="5:9" x14ac:dyDescent="0.2">
      <c r="E301" s="105"/>
      <c r="F301" s="105"/>
      <c r="G301" s="105"/>
      <c r="H301" s="105"/>
      <c r="I301" s="105"/>
    </row>
    <row r="302" spans="5:9" x14ac:dyDescent="0.2">
      <c r="E302" s="105"/>
      <c r="F302" s="105"/>
      <c r="G302" s="105"/>
      <c r="H302" s="105"/>
      <c r="I302" s="105"/>
    </row>
    <row r="303" spans="5:9" x14ac:dyDescent="0.2">
      <c r="E303" s="105"/>
      <c r="F303" s="105"/>
      <c r="G303" s="105"/>
      <c r="H303" s="105"/>
      <c r="I303" s="105"/>
    </row>
    <row r="304" spans="5:9" x14ac:dyDescent="0.2">
      <c r="E304" s="105"/>
      <c r="F304" s="105"/>
      <c r="G304" s="105"/>
      <c r="H304" s="105"/>
      <c r="I304" s="105"/>
    </row>
    <row r="305" spans="5:9" x14ac:dyDescent="0.2">
      <c r="E305" s="105"/>
      <c r="F305" s="105"/>
      <c r="G305" s="105"/>
      <c r="H305" s="105"/>
      <c r="I305" s="105"/>
    </row>
    <row r="306" spans="5:9" x14ac:dyDescent="0.2">
      <c r="E306" s="105"/>
      <c r="F306" s="105"/>
      <c r="G306" s="105"/>
      <c r="H306" s="105"/>
      <c r="I306" s="105"/>
    </row>
    <row r="307" spans="5:9" x14ac:dyDescent="0.2">
      <c r="E307" s="105"/>
      <c r="F307" s="105"/>
      <c r="G307" s="105"/>
      <c r="H307" s="105"/>
      <c r="I307" s="105"/>
    </row>
    <row r="308" spans="5:9" x14ac:dyDescent="0.2">
      <c r="E308" s="105"/>
      <c r="F308" s="105"/>
      <c r="G308" s="105"/>
      <c r="H308" s="105"/>
      <c r="I308" s="105"/>
    </row>
    <row r="309" spans="5:9" x14ac:dyDescent="0.2">
      <c r="E309" s="105"/>
      <c r="F309" s="105"/>
      <c r="G309" s="105"/>
      <c r="H309" s="105"/>
      <c r="I309" s="105"/>
    </row>
    <row r="310" spans="5:9" x14ac:dyDescent="0.2">
      <c r="E310" s="105"/>
      <c r="F310" s="105"/>
      <c r="G310" s="105"/>
      <c r="H310" s="105"/>
      <c r="I310" s="105"/>
    </row>
    <row r="311" spans="5:9" x14ac:dyDescent="0.2">
      <c r="E311" s="105"/>
      <c r="F311" s="105"/>
      <c r="G311" s="105"/>
      <c r="H311" s="105"/>
      <c r="I311" s="105"/>
    </row>
    <row r="312" spans="5:9" x14ac:dyDescent="0.2">
      <c r="E312" s="105"/>
      <c r="F312" s="105"/>
      <c r="G312" s="105"/>
      <c r="H312" s="105"/>
      <c r="I312" s="105"/>
    </row>
    <row r="313" spans="5:9" x14ac:dyDescent="0.2">
      <c r="E313" s="105"/>
      <c r="F313" s="105"/>
      <c r="G313" s="105"/>
      <c r="H313" s="105"/>
      <c r="I313" s="105"/>
    </row>
    <row r="314" spans="5:9" x14ac:dyDescent="0.2">
      <c r="E314" s="105"/>
      <c r="F314" s="105"/>
      <c r="G314" s="105"/>
      <c r="H314" s="105"/>
      <c r="I314" s="105"/>
    </row>
    <row r="315" spans="5:9" x14ac:dyDescent="0.2">
      <c r="E315" s="105"/>
      <c r="F315" s="105"/>
      <c r="G315" s="105"/>
      <c r="H315" s="105"/>
      <c r="I315" s="105"/>
    </row>
    <row r="316" spans="5:9" x14ac:dyDescent="0.2">
      <c r="E316" s="105"/>
      <c r="F316" s="105"/>
      <c r="G316" s="105"/>
      <c r="H316" s="105"/>
      <c r="I316" s="105"/>
    </row>
    <row r="317" spans="5:9" x14ac:dyDescent="0.2">
      <c r="E317" s="105"/>
      <c r="F317" s="105"/>
      <c r="G317" s="105"/>
      <c r="H317" s="105"/>
      <c r="I317" s="105"/>
    </row>
    <row r="318" spans="5:9" x14ac:dyDescent="0.2">
      <c r="E318" s="105"/>
      <c r="F318" s="105"/>
      <c r="G318" s="105"/>
      <c r="H318" s="105"/>
      <c r="I318" s="105"/>
    </row>
    <row r="319" spans="5:9" x14ac:dyDescent="0.2">
      <c r="E319" s="105"/>
      <c r="F319" s="105"/>
      <c r="G319" s="105"/>
      <c r="H319" s="105"/>
      <c r="I319" s="105"/>
    </row>
    <row r="320" spans="5:9" x14ac:dyDescent="0.2">
      <c r="E320" s="105"/>
      <c r="F320" s="105"/>
      <c r="G320" s="105"/>
      <c r="H320" s="105"/>
      <c r="I320" s="105"/>
    </row>
    <row r="321" spans="5:9" x14ac:dyDescent="0.2">
      <c r="E321" s="105"/>
      <c r="F321" s="105"/>
      <c r="G321" s="105"/>
      <c r="H321" s="105"/>
      <c r="I321" s="105"/>
    </row>
    <row r="322" spans="5:9" x14ac:dyDescent="0.2">
      <c r="E322" s="105"/>
      <c r="F322" s="105"/>
      <c r="G322" s="105"/>
      <c r="H322" s="105"/>
      <c r="I322" s="105"/>
    </row>
    <row r="323" spans="5:9" x14ac:dyDescent="0.2">
      <c r="E323" s="105"/>
      <c r="F323" s="105"/>
      <c r="G323" s="105"/>
      <c r="H323" s="105"/>
      <c r="I323" s="105"/>
    </row>
    <row r="324" spans="5:9" x14ac:dyDescent="0.2">
      <c r="E324" s="105"/>
      <c r="F324" s="105"/>
      <c r="G324" s="105"/>
      <c r="H324" s="105"/>
      <c r="I324" s="105"/>
    </row>
    <row r="325" spans="5:9" x14ac:dyDescent="0.2">
      <c r="E325" s="105"/>
      <c r="F325" s="105"/>
      <c r="G325" s="105"/>
      <c r="H325" s="105"/>
      <c r="I325" s="105"/>
    </row>
    <row r="326" spans="5:9" x14ac:dyDescent="0.2">
      <c r="E326" s="105"/>
      <c r="F326" s="105"/>
      <c r="G326" s="105"/>
      <c r="H326" s="105"/>
      <c r="I326" s="105"/>
    </row>
    <row r="327" spans="5:9" x14ac:dyDescent="0.2">
      <c r="E327" s="105"/>
      <c r="F327" s="105"/>
      <c r="G327" s="105"/>
      <c r="H327" s="105"/>
      <c r="I327" s="105"/>
    </row>
    <row r="328" spans="5:9" x14ac:dyDescent="0.2">
      <c r="E328" s="105"/>
      <c r="F328" s="105"/>
      <c r="G328" s="105"/>
      <c r="H328" s="105"/>
      <c r="I328" s="105"/>
    </row>
    <row r="329" spans="5:9" x14ac:dyDescent="0.2">
      <c r="E329" s="105"/>
      <c r="F329" s="105"/>
      <c r="G329" s="105"/>
      <c r="H329" s="105"/>
      <c r="I329" s="105"/>
    </row>
    <row r="330" spans="5:9" x14ac:dyDescent="0.2">
      <c r="E330" s="105"/>
      <c r="F330" s="105"/>
      <c r="G330" s="105"/>
      <c r="H330" s="105"/>
      <c r="I330" s="105"/>
    </row>
    <row r="331" spans="5:9" x14ac:dyDescent="0.2">
      <c r="E331" s="105"/>
      <c r="F331" s="105"/>
      <c r="G331" s="105"/>
      <c r="H331" s="105"/>
      <c r="I331" s="105"/>
    </row>
    <row r="332" spans="5:9" x14ac:dyDescent="0.2">
      <c r="E332" s="105"/>
      <c r="F332" s="105"/>
      <c r="G332" s="105"/>
      <c r="H332" s="105"/>
      <c r="I332" s="105"/>
    </row>
    <row r="333" spans="5:9" x14ac:dyDescent="0.2">
      <c r="E333" s="105"/>
      <c r="F333" s="105"/>
      <c r="G333" s="105"/>
      <c r="H333" s="105"/>
      <c r="I333" s="105"/>
    </row>
    <row r="334" spans="5:9" x14ac:dyDescent="0.2">
      <c r="E334" s="105"/>
      <c r="F334" s="105"/>
      <c r="G334" s="105"/>
      <c r="H334" s="105"/>
      <c r="I334" s="105"/>
    </row>
    <row r="335" spans="5:9" x14ac:dyDescent="0.2">
      <c r="E335" s="105"/>
      <c r="F335" s="105"/>
      <c r="G335" s="105"/>
      <c r="H335" s="105"/>
      <c r="I335" s="105"/>
    </row>
    <row r="336" spans="5:9" x14ac:dyDescent="0.2">
      <c r="E336" s="105"/>
      <c r="F336" s="105"/>
      <c r="G336" s="105"/>
      <c r="H336" s="105"/>
      <c r="I336" s="105"/>
    </row>
    <row r="337" spans="5:9" x14ac:dyDescent="0.2">
      <c r="E337" s="105"/>
      <c r="F337" s="105"/>
      <c r="G337" s="105"/>
      <c r="H337" s="105"/>
      <c r="I337" s="105"/>
    </row>
    <row r="338" spans="5:9" x14ac:dyDescent="0.2">
      <c r="E338" s="105"/>
      <c r="F338" s="105"/>
      <c r="G338" s="105"/>
      <c r="H338" s="105"/>
      <c r="I338" s="105"/>
    </row>
    <row r="339" spans="5:9" x14ac:dyDescent="0.2">
      <c r="E339" s="105"/>
      <c r="F339" s="105"/>
      <c r="G339" s="105"/>
      <c r="H339" s="105"/>
      <c r="I339" s="105"/>
    </row>
    <row r="340" spans="5:9" x14ac:dyDescent="0.2">
      <c r="E340" s="105"/>
      <c r="F340" s="105"/>
      <c r="G340" s="105"/>
      <c r="H340" s="105"/>
      <c r="I340" s="105"/>
    </row>
    <row r="341" spans="5:9" x14ac:dyDescent="0.2">
      <c r="E341" s="105"/>
      <c r="F341" s="105"/>
      <c r="G341" s="105"/>
      <c r="H341" s="105"/>
      <c r="I341" s="105"/>
    </row>
    <row r="342" spans="5:9" x14ac:dyDescent="0.2">
      <c r="E342" s="105"/>
      <c r="F342" s="105"/>
      <c r="G342" s="105"/>
      <c r="H342" s="105"/>
      <c r="I342" s="105"/>
    </row>
    <row r="343" spans="5:9" x14ac:dyDescent="0.2">
      <c r="E343" s="105"/>
      <c r="F343" s="105"/>
      <c r="G343" s="105"/>
      <c r="H343" s="105"/>
      <c r="I343" s="105"/>
    </row>
    <row r="344" spans="5:9" x14ac:dyDescent="0.2">
      <c r="E344" s="105"/>
      <c r="F344" s="105"/>
      <c r="G344" s="105"/>
      <c r="H344" s="105"/>
      <c r="I344" s="105"/>
    </row>
    <row r="345" spans="5:9" x14ac:dyDescent="0.2">
      <c r="E345" s="105"/>
      <c r="F345" s="105"/>
      <c r="G345" s="105"/>
      <c r="H345" s="105"/>
      <c r="I345" s="105"/>
    </row>
    <row r="346" spans="5:9" x14ac:dyDescent="0.2">
      <c r="E346" s="105"/>
      <c r="F346" s="105"/>
      <c r="G346" s="105"/>
      <c r="H346" s="105"/>
      <c r="I346" s="105"/>
    </row>
    <row r="347" spans="5:9" x14ac:dyDescent="0.2">
      <c r="E347" s="105"/>
      <c r="F347" s="105"/>
      <c r="G347" s="105"/>
      <c r="H347" s="105"/>
      <c r="I347" s="105"/>
    </row>
    <row r="348" spans="5:9" x14ac:dyDescent="0.2">
      <c r="E348" s="105"/>
      <c r="F348" s="105"/>
      <c r="G348" s="105"/>
      <c r="H348" s="105"/>
      <c r="I348" s="105"/>
    </row>
    <row r="349" spans="5:9" x14ac:dyDescent="0.2">
      <c r="E349" s="105"/>
      <c r="F349" s="105"/>
      <c r="G349" s="105"/>
      <c r="H349" s="105"/>
      <c r="I349" s="105"/>
    </row>
    <row r="350" spans="5:9" x14ac:dyDescent="0.2">
      <c r="E350" s="105"/>
      <c r="F350" s="105"/>
      <c r="G350" s="105"/>
      <c r="H350" s="105"/>
      <c r="I350" s="105"/>
    </row>
    <row r="351" spans="5:9" x14ac:dyDescent="0.2">
      <c r="E351" s="105"/>
      <c r="F351" s="105"/>
      <c r="G351" s="105"/>
      <c r="H351" s="105"/>
      <c r="I351" s="105"/>
    </row>
    <row r="352" spans="5:9" x14ac:dyDescent="0.2">
      <c r="E352" s="105"/>
      <c r="F352" s="105"/>
      <c r="G352" s="105"/>
      <c r="H352" s="105"/>
      <c r="I352" s="105"/>
    </row>
    <row r="353" spans="5:9" x14ac:dyDescent="0.2">
      <c r="E353" s="105"/>
      <c r="F353" s="105"/>
      <c r="G353" s="105"/>
      <c r="H353" s="105"/>
      <c r="I353" s="105"/>
    </row>
    <row r="354" spans="5:9" x14ac:dyDescent="0.2">
      <c r="E354" s="105"/>
      <c r="F354" s="105"/>
      <c r="G354" s="105"/>
      <c r="H354" s="105"/>
      <c r="I354" s="105"/>
    </row>
    <row r="355" spans="5:9" x14ac:dyDescent="0.2">
      <c r="E355" s="105"/>
      <c r="F355" s="105"/>
      <c r="G355" s="105"/>
      <c r="H355" s="105"/>
      <c r="I355" s="105"/>
    </row>
    <row r="356" spans="5:9" x14ac:dyDescent="0.2">
      <c r="E356" s="105"/>
      <c r="F356" s="105"/>
      <c r="G356" s="105"/>
      <c r="H356" s="105"/>
      <c r="I356" s="105"/>
    </row>
    <row r="357" spans="5:9" x14ac:dyDescent="0.2">
      <c r="E357" s="105"/>
      <c r="F357" s="105"/>
      <c r="G357" s="105"/>
      <c r="H357" s="105"/>
      <c r="I357" s="105"/>
    </row>
    <row r="358" spans="5:9" x14ac:dyDescent="0.2">
      <c r="E358" s="105"/>
      <c r="F358" s="105"/>
      <c r="G358" s="105"/>
      <c r="H358" s="105"/>
      <c r="I358" s="105"/>
    </row>
    <row r="359" spans="5:9" x14ac:dyDescent="0.2">
      <c r="E359" s="105"/>
      <c r="F359" s="105"/>
      <c r="G359" s="105"/>
      <c r="H359" s="105"/>
      <c r="I359" s="105"/>
    </row>
    <row r="360" spans="5:9" x14ac:dyDescent="0.2">
      <c r="E360" s="105"/>
      <c r="F360" s="105"/>
      <c r="G360" s="105"/>
      <c r="H360" s="105"/>
      <c r="I360" s="105"/>
    </row>
    <row r="361" spans="5:9" x14ac:dyDescent="0.2">
      <c r="E361" s="105"/>
      <c r="F361" s="105"/>
      <c r="G361" s="105"/>
      <c r="H361" s="105"/>
      <c r="I361" s="105"/>
    </row>
    <row r="362" spans="5:9" x14ac:dyDescent="0.2">
      <c r="E362" s="105"/>
      <c r="F362" s="105"/>
      <c r="G362" s="105"/>
      <c r="H362" s="105"/>
      <c r="I362" s="105"/>
    </row>
    <row r="363" spans="5:9" x14ac:dyDescent="0.2">
      <c r="E363" s="105"/>
      <c r="F363" s="105"/>
      <c r="G363" s="105"/>
      <c r="H363" s="105"/>
      <c r="I363" s="105"/>
    </row>
    <row r="364" spans="5:9" x14ac:dyDescent="0.2">
      <c r="E364" s="105"/>
      <c r="F364" s="105"/>
      <c r="G364" s="105"/>
      <c r="H364" s="105"/>
      <c r="I364" s="105"/>
    </row>
    <row r="365" spans="5:9" x14ac:dyDescent="0.2">
      <c r="E365" s="105"/>
      <c r="F365" s="105"/>
      <c r="G365" s="105"/>
      <c r="H365" s="105"/>
      <c r="I365" s="105"/>
    </row>
    <row r="366" spans="5:9" x14ac:dyDescent="0.2">
      <c r="E366" s="105"/>
      <c r="F366" s="105"/>
      <c r="G366" s="105"/>
      <c r="H366" s="105"/>
      <c r="I366" s="105"/>
    </row>
    <row r="367" spans="5:9" x14ac:dyDescent="0.2">
      <c r="E367" s="105"/>
      <c r="F367" s="105"/>
      <c r="G367" s="105"/>
      <c r="H367" s="105"/>
      <c r="I367" s="105"/>
    </row>
    <row r="368" spans="5:9" x14ac:dyDescent="0.2">
      <c r="E368" s="105"/>
      <c r="F368" s="105"/>
      <c r="G368" s="105"/>
      <c r="H368" s="105"/>
      <c r="I368" s="105"/>
    </row>
    <row r="369" spans="5:9" x14ac:dyDescent="0.2">
      <c r="E369" s="105"/>
      <c r="F369" s="105"/>
      <c r="G369" s="105"/>
      <c r="H369" s="105"/>
      <c r="I369" s="105"/>
    </row>
    <row r="370" spans="5:9" x14ac:dyDescent="0.2">
      <c r="E370" s="105"/>
      <c r="F370" s="105"/>
      <c r="G370" s="105"/>
      <c r="H370" s="105"/>
      <c r="I370" s="105"/>
    </row>
    <row r="371" spans="5:9" x14ac:dyDescent="0.2">
      <c r="E371" s="105"/>
      <c r="F371" s="105"/>
      <c r="G371" s="105"/>
      <c r="H371" s="105"/>
      <c r="I371" s="105"/>
    </row>
    <row r="372" spans="5:9" x14ac:dyDescent="0.2">
      <c r="E372" s="105"/>
      <c r="F372" s="105"/>
      <c r="G372" s="105"/>
      <c r="H372" s="105"/>
      <c r="I372" s="105"/>
    </row>
    <row r="373" spans="5:9" x14ac:dyDescent="0.2">
      <c r="E373" s="105"/>
      <c r="F373" s="105"/>
      <c r="G373" s="105"/>
      <c r="H373" s="105"/>
      <c r="I373" s="105"/>
    </row>
    <row r="374" spans="5:9" x14ac:dyDescent="0.2">
      <c r="E374" s="105"/>
      <c r="F374" s="105"/>
      <c r="G374" s="105"/>
      <c r="H374" s="105"/>
      <c r="I374" s="105"/>
    </row>
    <row r="375" spans="5:9" x14ac:dyDescent="0.2">
      <c r="E375" s="105"/>
      <c r="F375" s="105"/>
      <c r="G375" s="105"/>
      <c r="H375" s="105"/>
      <c r="I375" s="105"/>
    </row>
    <row r="376" spans="5:9" x14ac:dyDescent="0.2">
      <c r="E376" s="105"/>
      <c r="F376" s="105"/>
      <c r="G376" s="105"/>
      <c r="H376" s="105"/>
      <c r="I376" s="105"/>
    </row>
    <row r="377" spans="5:9" x14ac:dyDescent="0.2">
      <c r="E377" s="105"/>
      <c r="F377" s="105"/>
      <c r="G377" s="105"/>
      <c r="H377" s="105"/>
      <c r="I377" s="105"/>
    </row>
    <row r="378" spans="5:9" x14ac:dyDescent="0.2">
      <c r="E378" s="105"/>
      <c r="F378" s="105"/>
      <c r="G378" s="105"/>
      <c r="H378" s="105"/>
      <c r="I378" s="105"/>
    </row>
    <row r="379" spans="5:9" x14ac:dyDescent="0.2">
      <c r="E379" s="105"/>
      <c r="F379" s="105"/>
      <c r="G379" s="105"/>
      <c r="H379" s="105"/>
      <c r="I379" s="105"/>
    </row>
    <row r="380" spans="5:9" x14ac:dyDescent="0.2">
      <c r="E380" s="105"/>
      <c r="F380" s="105"/>
      <c r="G380" s="105"/>
      <c r="H380" s="105"/>
      <c r="I380" s="105"/>
    </row>
    <row r="381" spans="5:9" x14ac:dyDescent="0.2">
      <c r="E381" s="105"/>
      <c r="F381" s="105"/>
      <c r="G381" s="105"/>
      <c r="H381" s="105"/>
      <c r="I381" s="105"/>
    </row>
    <row r="382" spans="5:9" x14ac:dyDescent="0.2">
      <c r="E382" s="105"/>
      <c r="F382" s="105"/>
      <c r="G382" s="105"/>
      <c r="H382" s="105"/>
      <c r="I382" s="105"/>
    </row>
    <row r="383" spans="5:9" x14ac:dyDescent="0.2">
      <c r="E383" s="105"/>
      <c r="F383" s="105"/>
      <c r="G383" s="105"/>
      <c r="H383" s="105"/>
      <c r="I383" s="105"/>
    </row>
    <row r="384" spans="5:9" x14ac:dyDescent="0.2">
      <c r="E384" s="105"/>
      <c r="F384" s="105"/>
      <c r="G384" s="105"/>
      <c r="H384" s="105"/>
      <c r="I384" s="105"/>
    </row>
    <row r="385" spans="5:9" x14ac:dyDescent="0.2">
      <c r="E385" s="105"/>
      <c r="F385" s="105"/>
      <c r="G385" s="105"/>
      <c r="H385" s="105"/>
      <c r="I385" s="105"/>
    </row>
    <row r="386" spans="5:9" x14ac:dyDescent="0.2">
      <c r="E386" s="105"/>
      <c r="F386" s="105"/>
      <c r="G386" s="105"/>
      <c r="H386" s="105"/>
      <c r="I386" s="105"/>
    </row>
    <row r="387" spans="5:9" x14ac:dyDescent="0.2">
      <c r="E387" s="105"/>
      <c r="F387" s="105"/>
      <c r="G387" s="105"/>
      <c r="H387" s="105"/>
      <c r="I387" s="105"/>
    </row>
    <row r="388" spans="5:9" x14ac:dyDescent="0.2">
      <c r="E388" s="105"/>
      <c r="F388" s="105"/>
      <c r="G388" s="105"/>
      <c r="H388" s="105"/>
      <c r="I388" s="105"/>
    </row>
    <row r="389" spans="5:9" x14ac:dyDescent="0.2">
      <c r="E389" s="105"/>
      <c r="F389" s="105"/>
      <c r="G389" s="105"/>
      <c r="H389" s="105"/>
      <c r="I389" s="105"/>
    </row>
    <row r="390" spans="5:9" x14ac:dyDescent="0.2">
      <c r="E390" s="105"/>
      <c r="F390" s="105"/>
      <c r="G390" s="105"/>
      <c r="H390" s="105"/>
      <c r="I390" s="105"/>
    </row>
    <row r="391" spans="5:9" x14ac:dyDescent="0.2">
      <c r="E391" s="105"/>
      <c r="F391" s="105"/>
      <c r="G391" s="105"/>
      <c r="H391" s="105"/>
      <c r="I391" s="105"/>
    </row>
    <row r="392" spans="5:9" x14ac:dyDescent="0.2">
      <c r="E392" s="105"/>
      <c r="F392" s="105"/>
      <c r="G392" s="105"/>
      <c r="H392" s="105"/>
      <c r="I392" s="105"/>
    </row>
    <row r="393" spans="5:9" x14ac:dyDescent="0.2">
      <c r="E393" s="105"/>
      <c r="F393" s="105"/>
      <c r="G393" s="105"/>
      <c r="H393" s="105"/>
      <c r="I393" s="105"/>
    </row>
    <row r="394" spans="5:9" x14ac:dyDescent="0.2">
      <c r="E394" s="105"/>
      <c r="F394" s="105"/>
      <c r="G394" s="105"/>
      <c r="H394" s="105"/>
      <c r="I394" s="105"/>
    </row>
    <row r="395" spans="5:9" x14ac:dyDescent="0.2">
      <c r="E395" s="105"/>
      <c r="F395" s="105"/>
      <c r="G395" s="105"/>
      <c r="H395" s="105"/>
      <c r="I395" s="105"/>
    </row>
    <row r="396" spans="5:9" x14ac:dyDescent="0.2">
      <c r="E396" s="105"/>
      <c r="F396" s="105"/>
      <c r="G396" s="105"/>
      <c r="H396" s="105"/>
      <c r="I396" s="105"/>
    </row>
    <row r="397" spans="5:9" x14ac:dyDescent="0.2">
      <c r="E397" s="105"/>
      <c r="F397" s="105"/>
      <c r="G397" s="105"/>
      <c r="H397" s="105"/>
      <c r="I397" s="105"/>
    </row>
    <row r="398" spans="5:9" x14ac:dyDescent="0.2">
      <c r="E398" s="105"/>
      <c r="F398" s="105"/>
      <c r="G398" s="105"/>
      <c r="H398" s="105"/>
      <c r="I398" s="105"/>
    </row>
    <row r="399" spans="5:9" x14ac:dyDescent="0.2">
      <c r="E399" s="105"/>
      <c r="F399" s="105"/>
      <c r="G399" s="105"/>
      <c r="H399" s="105"/>
      <c r="I399" s="105"/>
    </row>
    <row r="400" spans="5:9" x14ac:dyDescent="0.2">
      <c r="E400" s="105"/>
      <c r="F400" s="105"/>
      <c r="G400" s="105"/>
      <c r="H400" s="105"/>
      <c r="I400" s="105"/>
    </row>
    <row r="401" spans="5:9" x14ac:dyDescent="0.2">
      <c r="E401" s="105"/>
      <c r="F401" s="105"/>
      <c r="G401" s="105"/>
      <c r="H401" s="105"/>
      <c r="I401" s="105"/>
    </row>
    <row r="402" spans="5:9" x14ac:dyDescent="0.2">
      <c r="E402" s="105"/>
      <c r="F402" s="105"/>
      <c r="G402" s="105"/>
      <c r="H402" s="105"/>
      <c r="I402" s="105"/>
    </row>
    <row r="403" spans="5:9" x14ac:dyDescent="0.2">
      <c r="E403" s="105"/>
      <c r="F403" s="105"/>
      <c r="G403" s="105"/>
      <c r="H403" s="105"/>
      <c r="I403" s="105"/>
    </row>
    <row r="404" spans="5:9" x14ac:dyDescent="0.2">
      <c r="E404" s="105"/>
      <c r="F404" s="105"/>
      <c r="G404" s="105"/>
      <c r="H404" s="105"/>
      <c r="I404" s="105"/>
    </row>
    <row r="405" spans="5:9" x14ac:dyDescent="0.2">
      <c r="E405" s="105"/>
      <c r="F405" s="105"/>
      <c r="G405" s="105"/>
      <c r="H405" s="105"/>
      <c r="I405" s="105"/>
    </row>
    <row r="406" spans="5:9" x14ac:dyDescent="0.2">
      <c r="E406" s="105"/>
      <c r="F406" s="105"/>
      <c r="G406" s="105"/>
      <c r="H406" s="105"/>
      <c r="I406" s="105"/>
    </row>
    <row r="407" spans="5:9" x14ac:dyDescent="0.2">
      <c r="E407" s="105"/>
      <c r="F407" s="105"/>
      <c r="G407" s="105"/>
      <c r="H407" s="105"/>
      <c r="I407" s="105"/>
    </row>
    <row r="408" spans="5:9" x14ac:dyDescent="0.2">
      <c r="E408" s="105"/>
      <c r="F408" s="105"/>
      <c r="G408" s="105"/>
      <c r="H408" s="105"/>
      <c r="I408" s="105"/>
    </row>
    <row r="409" spans="5:9" x14ac:dyDescent="0.2">
      <c r="E409" s="105"/>
      <c r="F409" s="105"/>
      <c r="G409" s="105"/>
      <c r="H409" s="105"/>
      <c r="I409" s="105"/>
    </row>
    <row r="410" spans="5:9" x14ac:dyDescent="0.2">
      <c r="E410" s="105"/>
      <c r="F410" s="105"/>
      <c r="G410" s="105"/>
      <c r="H410" s="105"/>
      <c r="I410" s="105"/>
    </row>
    <row r="411" spans="5:9" x14ac:dyDescent="0.2">
      <c r="E411" s="105"/>
      <c r="F411" s="105"/>
      <c r="G411" s="105"/>
      <c r="H411" s="105"/>
      <c r="I411" s="105"/>
    </row>
    <row r="412" spans="5:9" x14ac:dyDescent="0.2">
      <c r="E412" s="105"/>
      <c r="F412" s="105"/>
      <c r="G412" s="105"/>
      <c r="H412" s="105"/>
      <c r="I412" s="105"/>
    </row>
    <row r="413" spans="5:9" x14ac:dyDescent="0.2">
      <c r="E413" s="105"/>
      <c r="F413" s="105"/>
      <c r="G413" s="105"/>
      <c r="H413" s="105"/>
      <c r="I413" s="105"/>
    </row>
    <row r="414" spans="5:9" x14ac:dyDescent="0.2">
      <c r="E414" s="105"/>
      <c r="F414" s="105"/>
      <c r="G414" s="105"/>
      <c r="H414" s="105"/>
      <c r="I414" s="105"/>
    </row>
    <row r="415" spans="5:9" x14ac:dyDescent="0.2">
      <c r="E415" s="105"/>
      <c r="F415" s="105"/>
      <c r="G415" s="105"/>
      <c r="H415" s="105"/>
      <c r="I415" s="105"/>
    </row>
    <row r="416" spans="5:9" x14ac:dyDescent="0.2">
      <c r="E416" s="105"/>
      <c r="F416" s="105"/>
      <c r="G416" s="105"/>
      <c r="H416" s="105"/>
      <c r="I416" s="105"/>
    </row>
    <row r="417" spans="5:9" x14ac:dyDescent="0.2">
      <c r="E417" s="105"/>
      <c r="F417" s="105"/>
      <c r="G417" s="105"/>
      <c r="H417" s="105"/>
      <c r="I417" s="105"/>
    </row>
    <row r="418" spans="5:9" x14ac:dyDescent="0.2">
      <c r="E418" s="105"/>
      <c r="F418" s="105"/>
      <c r="G418" s="105"/>
      <c r="H418" s="105"/>
      <c r="I418" s="105"/>
    </row>
    <row r="419" spans="5:9" x14ac:dyDescent="0.2">
      <c r="E419" s="105"/>
      <c r="F419" s="105"/>
      <c r="G419" s="105"/>
      <c r="H419" s="105"/>
      <c r="I419" s="105"/>
    </row>
    <row r="420" spans="5:9" x14ac:dyDescent="0.2">
      <c r="E420" s="105"/>
      <c r="F420" s="105"/>
      <c r="G420" s="105"/>
      <c r="H420" s="105"/>
      <c r="I420" s="105"/>
    </row>
    <row r="421" spans="5:9" x14ac:dyDescent="0.2">
      <c r="E421" s="105"/>
      <c r="F421" s="105"/>
      <c r="G421" s="105"/>
      <c r="H421" s="105"/>
      <c r="I421" s="105"/>
    </row>
    <row r="422" spans="5:9" x14ac:dyDescent="0.2">
      <c r="E422" s="105"/>
      <c r="F422" s="105"/>
      <c r="G422" s="105"/>
      <c r="H422" s="105"/>
      <c r="I422" s="105"/>
    </row>
    <row r="423" spans="5:9" x14ac:dyDescent="0.2">
      <c r="E423" s="105"/>
      <c r="F423" s="105"/>
      <c r="G423" s="105"/>
      <c r="H423" s="105"/>
      <c r="I423" s="105"/>
    </row>
    <row r="424" spans="5:9" x14ac:dyDescent="0.2">
      <c r="E424" s="105"/>
      <c r="F424" s="105"/>
      <c r="G424" s="105"/>
      <c r="H424" s="105"/>
      <c r="I424" s="105"/>
    </row>
    <row r="425" spans="5:9" x14ac:dyDescent="0.2">
      <c r="E425" s="105"/>
      <c r="F425" s="105"/>
      <c r="G425" s="105"/>
      <c r="H425" s="105"/>
      <c r="I425" s="105"/>
    </row>
    <row r="426" spans="5:9" x14ac:dyDescent="0.2">
      <c r="E426" s="105"/>
      <c r="F426" s="105"/>
      <c r="G426" s="105"/>
      <c r="H426" s="105"/>
      <c r="I426" s="105"/>
    </row>
    <row r="427" spans="5:9" x14ac:dyDescent="0.2">
      <c r="E427" s="105"/>
      <c r="F427" s="105"/>
      <c r="G427" s="105"/>
      <c r="H427" s="105"/>
      <c r="I427" s="105"/>
    </row>
    <row r="428" spans="5:9" x14ac:dyDescent="0.2">
      <c r="E428" s="105"/>
      <c r="F428" s="105"/>
      <c r="G428" s="105"/>
      <c r="H428" s="105"/>
      <c r="I428" s="105"/>
    </row>
    <row r="429" spans="5:9" x14ac:dyDescent="0.2">
      <c r="E429" s="105"/>
      <c r="F429" s="105"/>
      <c r="G429" s="105"/>
      <c r="H429" s="105"/>
      <c r="I429" s="105"/>
    </row>
    <row r="430" spans="5:9" x14ac:dyDescent="0.2">
      <c r="E430" s="105"/>
      <c r="F430" s="105"/>
      <c r="G430" s="105"/>
      <c r="H430" s="105"/>
      <c r="I430" s="105"/>
    </row>
    <row r="431" spans="5:9" x14ac:dyDescent="0.2">
      <c r="E431" s="105"/>
      <c r="F431" s="105"/>
      <c r="G431" s="105"/>
      <c r="H431" s="105"/>
      <c r="I431" s="105"/>
    </row>
    <row r="432" spans="5:9" x14ac:dyDescent="0.2">
      <c r="E432" s="105"/>
      <c r="F432" s="105"/>
      <c r="G432" s="105"/>
      <c r="H432" s="105"/>
      <c r="I432" s="105"/>
    </row>
    <row r="433" spans="5:9" x14ac:dyDescent="0.2">
      <c r="E433" s="105"/>
      <c r="F433" s="105"/>
      <c r="G433" s="105"/>
      <c r="H433" s="105"/>
      <c r="I433" s="105"/>
    </row>
    <row r="434" spans="5:9" x14ac:dyDescent="0.2">
      <c r="E434" s="105"/>
      <c r="F434" s="105"/>
      <c r="G434" s="105"/>
      <c r="H434" s="105"/>
      <c r="I434" s="105"/>
    </row>
    <row r="435" spans="5:9" x14ac:dyDescent="0.2">
      <c r="E435" s="105"/>
      <c r="F435" s="105"/>
      <c r="G435" s="105"/>
      <c r="H435" s="105"/>
      <c r="I435" s="105"/>
    </row>
    <row r="436" spans="5:9" x14ac:dyDescent="0.2">
      <c r="E436" s="105"/>
      <c r="F436" s="105"/>
      <c r="G436" s="105"/>
      <c r="H436" s="105"/>
      <c r="I436" s="105"/>
    </row>
    <row r="437" spans="5:9" x14ac:dyDescent="0.2">
      <c r="E437" s="105"/>
      <c r="F437" s="105"/>
      <c r="G437" s="105"/>
      <c r="H437" s="105"/>
      <c r="I437" s="105"/>
    </row>
    <row r="438" spans="5:9" x14ac:dyDescent="0.2">
      <c r="E438" s="105"/>
      <c r="F438" s="105"/>
      <c r="G438" s="105"/>
      <c r="H438" s="105"/>
      <c r="I438" s="105"/>
    </row>
    <row r="439" spans="5:9" x14ac:dyDescent="0.2">
      <c r="E439" s="105"/>
      <c r="F439" s="105"/>
      <c r="G439" s="105"/>
      <c r="H439" s="105"/>
      <c r="I439" s="105"/>
    </row>
    <row r="440" spans="5:9" x14ac:dyDescent="0.2">
      <c r="E440" s="105"/>
      <c r="F440" s="105"/>
      <c r="G440" s="105"/>
      <c r="H440" s="105"/>
      <c r="I440" s="105"/>
    </row>
    <row r="441" spans="5:9" x14ac:dyDescent="0.2">
      <c r="E441" s="105"/>
      <c r="F441" s="105"/>
      <c r="G441" s="105"/>
      <c r="H441" s="105"/>
      <c r="I441" s="105"/>
    </row>
    <row r="442" spans="5:9" x14ac:dyDescent="0.2">
      <c r="E442" s="105"/>
      <c r="F442" s="105"/>
      <c r="G442" s="105"/>
      <c r="H442" s="105"/>
      <c r="I442" s="105"/>
    </row>
    <row r="443" spans="5:9" x14ac:dyDescent="0.2">
      <c r="E443" s="105"/>
      <c r="F443" s="105"/>
      <c r="G443" s="105"/>
      <c r="H443" s="105"/>
      <c r="I443" s="105"/>
    </row>
    <row r="444" spans="5:9" x14ac:dyDescent="0.2">
      <c r="E444" s="105"/>
      <c r="F444" s="105"/>
      <c r="G444" s="105"/>
      <c r="H444" s="105"/>
      <c r="I444" s="105"/>
    </row>
    <row r="445" spans="5:9" x14ac:dyDescent="0.2">
      <c r="E445" s="105"/>
      <c r="F445" s="105"/>
      <c r="G445" s="105"/>
      <c r="H445" s="105"/>
      <c r="I445" s="105"/>
    </row>
    <row r="446" spans="5:9" x14ac:dyDescent="0.2">
      <c r="E446" s="105"/>
      <c r="F446" s="105"/>
      <c r="G446" s="105"/>
      <c r="H446" s="105"/>
      <c r="I446" s="105"/>
    </row>
    <row r="447" spans="5:9" x14ac:dyDescent="0.2">
      <c r="E447" s="105"/>
      <c r="F447" s="105"/>
      <c r="G447" s="105"/>
      <c r="H447" s="105"/>
      <c r="I447" s="105"/>
    </row>
    <row r="448" spans="5:9" x14ac:dyDescent="0.2">
      <c r="E448" s="105"/>
      <c r="F448" s="105"/>
      <c r="G448" s="105"/>
      <c r="H448" s="105"/>
      <c r="I448" s="105"/>
    </row>
    <row r="449" spans="5:9" x14ac:dyDescent="0.2">
      <c r="E449" s="105"/>
      <c r="F449" s="105"/>
      <c r="G449" s="105"/>
      <c r="H449" s="105"/>
      <c r="I449" s="105"/>
    </row>
    <row r="450" spans="5:9" x14ac:dyDescent="0.2">
      <c r="E450" s="105"/>
      <c r="F450" s="105"/>
      <c r="G450" s="105"/>
      <c r="H450" s="105"/>
      <c r="I450" s="105"/>
    </row>
    <row r="451" spans="5:9" x14ac:dyDescent="0.2">
      <c r="E451" s="105"/>
      <c r="F451" s="105"/>
      <c r="G451" s="105"/>
      <c r="H451" s="105"/>
      <c r="I451" s="105"/>
    </row>
    <row r="452" spans="5:9" x14ac:dyDescent="0.2">
      <c r="E452" s="105"/>
      <c r="F452" s="105"/>
      <c r="G452" s="105"/>
      <c r="H452" s="105"/>
      <c r="I452" s="105"/>
    </row>
    <row r="453" spans="5:9" x14ac:dyDescent="0.2">
      <c r="E453" s="105"/>
      <c r="F453" s="105"/>
      <c r="G453" s="105"/>
      <c r="H453" s="105"/>
      <c r="I453" s="105"/>
    </row>
    <row r="454" spans="5:9" x14ac:dyDescent="0.2">
      <c r="E454" s="105"/>
      <c r="F454" s="105"/>
      <c r="G454" s="105"/>
      <c r="H454" s="105"/>
      <c r="I454" s="105"/>
    </row>
    <row r="455" spans="5:9" x14ac:dyDescent="0.2">
      <c r="E455" s="105"/>
      <c r="F455" s="105"/>
      <c r="G455" s="105"/>
      <c r="H455" s="105"/>
      <c r="I455" s="105"/>
    </row>
    <row r="456" spans="5:9" x14ac:dyDescent="0.2">
      <c r="E456" s="105"/>
      <c r="F456" s="105"/>
      <c r="G456" s="105"/>
      <c r="H456" s="105"/>
      <c r="I456" s="105"/>
    </row>
    <row r="457" spans="5:9" x14ac:dyDescent="0.2">
      <c r="E457" s="105"/>
      <c r="F457" s="105"/>
      <c r="G457" s="105"/>
      <c r="H457" s="105"/>
      <c r="I457" s="105"/>
    </row>
    <row r="458" spans="5:9" x14ac:dyDescent="0.2">
      <c r="E458" s="105"/>
      <c r="F458" s="105"/>
      <c r="G458" s="105"/>
      <c r="H458" s="105"/>
      <c r="I458" s="105"/>
    </row>
    <row r="459" spans="5:9" x14ac:dyDescent="0.2">
      <c r="E459" s="105"/>
      <c r="F459" s="105"/>
      <c r="G459" s="105"/>
      <c r="H459" s="105"/>
      <c r="I459" s="105"/>
    </row>
    <row r="460" spans="5:9" x14ac:dyDescent="0.2">
      <c r="E460" s="105"/>
      <c r="F460" s="105"/>
      <c r="G460" s="105"/>
      <c r="H460" s="105"/>
      <c r="I460" s="105"/>
    </row>
    <row r="461" spans="5:9" x14ac:dyDescent="0.2">
      <c r="E461" s="105"/>
      <c r="F461" s="105"/>
      <c r="G461" s="105"/>
      <c r="H461" s="105"/>
      <c r="I461" s="105"/>
    </row>
    <row r="462" spans="5:9" x14ac:dyDescent="0.2">
      <c r="E462" s="105"/>
      <c r="F462" s="105"/>
      <c r="G462" s="105"/>
      <c r="H462" s="105"/>
      <c r="I462" s="105"/>
    </row>
    <row r="463" spans="5:9" x14ac:dyDescent="0.2">
      <c r="E463" s="105"/>
      <c r="F463" s="105"/>
      <c r="G463" s="105"/>
      <c r="H463" s="105"/>
      <c r="I463" s="105"/>
    </row>
    <row r="464" spans="5:9" x14ac:dyDescent="0.2">
      <c r="E464" s="105"/>
      <c r="F464" s="105"/>
      <c r="G464" s="105"/>
      <c r="H464" s="105"/>
      <c r="I464" s="105"/>
    </row>
    <row r="465" spans="5:9" x14ac:dyDescent="0.2">
      <c r="E465" s="105"/>
      <c r="F465" s="105"/>
      <c r="G465" s="105"/>
      <c r="H465" s="105"/>
      <c r="I465" s="105"/>
    </row>
    <row r="466" spans="5:9" x14ac:dyDescent="0.2">
      <c r="E466" s="105"/>
      <c r="F466" s="105"/>
      <c r="G466" s="105"/>
      <c r="H466" s="105"/>
      <c r="I466" s="105"/>
    </row>
    <row r="467" spans="5:9" x14ac:dyDescent="0.2">
      <c r="E467" s="105"/>
      <c r="F467" s="105"/>
      <c r="G467" s="105"/>
      <c r="H467" s="105"/>
      <c r="I467" s="105"/>
    </row>
    <row r="468" spans="5:9" x14ac:dyDescent="0.2">
      <c r="E468" s="105"/>
      <c r="F468" s="105"/>
      <c r="G468" s="105"/>
      <c r="H468" s="105"/>
      <c r="I468" s="105"/>
    </row>
    <row r="469" spans="5:9" x14ac:dyDescent="0.2">
      <c r="E469" s="105"/>
      <c r="F469" s="105"/>
      <c r="G469" s="105"/>
      <c r="H469" s="105"/>
      <c r="I469" s="105"/>
    </row>
    <row r="470" spans="5:9" x14ac:dyDescent="0.2">
      <c r="E470" s="105"/>
      <c r="F470" s="105"/>
      <c r="G470" s="105"/>
      <c r="H470" s="105"/>
      <c r="I470" s="105"/>
    </row>
    <row r="471" spans="5:9" x14ac:dyDescent="0.2">
      <c r="E471" s="105"/>
      <c r="F471" s="105"/>
      <c r="G471" s="105"/>
      <c r="H471" s="105"/>
      <c r="I471" s="105"/>
    </row>
    <row r="472" spans="5:9" x14ac:dyDescent="0.2">
      <c r="E472" s="105"/>
      <c r="F472" s="105"/>
      <c r="G472" s="105"/>
      <c r="H472" s="105"/>
      <c r="I472" s="105"/>
    </row>
    <row r="473" spans="5:9" x14ac:dyDescent="0.2">
      <c r="E473" s="105"/>
      <c r="F473" s="105"/>
      <c r="G473" s="105"/>
      <c r="H473" s="105"/>
      <c r="I473" s="105"/>
    </row>
    <row r="474" spans="5:9" x14ac:dyDescent="0.2">
      <c r="E474" s="105"/>
      <c r="F474" s="105"/>
      <c r="G474" s="105"/>
      <c r="H474" s="105"/>
      <c r="I474" s="105"/>
    </row>
    <row r="475" spans="5:9" x14ac:dyDescent="0.2">
      <c r="E475" s="105"/>
      <c r="F475" s="105"/>
      <c r="G475" s="105"/>
      <c r="H475" s="105"/>
      <c r="I475" s="105"/>
    </row>
    <row r="476" spans="5:9" x14ac:dyDescent="0.2">
      <c r="E476" s="105"/>
      <c r="F476" s="105"/>
      <c r="G476" s="105"/>
      <c r="H476" s="105"/>
      <c r="I476" s="105"/>
    </row>
    <row r="477" spans="5:9" x14ac:dyDescent="0.2">
      <c r="E477" s="105"/>
      <c r="F477" s="105"/>
      <c r="G477" s="105"/>
      <c r="H477" s="105"/>
      <c r="I477" s="105"/>
    </row>
    <row r="478" spans="5:9" x14ac:dyDescent="0.2">
      <c r="E478" s="105"/>
      <c r="F478" s="105"/>
      <c r="G478" s="105"/>
      <c r="H478" s="105"/>
      <c r="I478" s="105"/>
    </row>
    <row r="479" spans="5:9" x14ac:dyDescent="0.2">
      <c r="E479" s="105"/>
      <c r="F479" s="105"/>
      <c r="G479" s="105"/>
      <c r="H479" s="105"/>
      <c r="I479" s="105"/>
    </row>
    <row r="480" spans="5:9" x14ac:dyDescent="0.2">
      <c r="E480" s="105"/>
      <c r="F480" s="105"/>
      <c r="G480" s="105"/>
      <c r="H480" s="105"/>
      <c r="I480" s="105"/>
    </row>
    <row r="481" spans="5:9" x14ac:dyDescent="0.2">
      <c r="E481" s="105"/>
      <c r="F481" s="105"/>
      <c r="G481" s="105"/>
      <c r="H481" s="105"/>
      <c r="I481" s="105"/>
    </row>
    <row r="482" spans="5:9" x14ac:dyDescent="0.2">
      <c r="E482" s="105"/>
      <c r="F482" s="105"/>
      <c r="G482" s="105"/>
      <c r="H482" s="105"/>
      <c r="I482" s="105"/>
    </row>
    <row r="483" spans="5:9" x14ac:dyDescent="0.2">
      <c r="E483" s="105"/>
      <c r="F483" s="105"/>
      <c r="G483" s="105"/>
      <c r="H483" s="105"/>
      <c r="I483" s="105"/>
    </row>
    <row r="484" spans="5:9" x14ac:dyDescent="0.2">
      <c r="E484" s="105"/>
      <c r="F484" s="105"/>
      <c r="G484" s="105"/>
      <c r="H484" s="105"/>
      <c r="I484" s="105"/>
    </row>
    <row r="485" spans="5:9" x14ac:dyDescent="0.2">
      <c r="E485" s="105"/>
      <c r="F485" s="105"/>
      <c r="G485" s="105"/>
      <c r="H485" s="105"/>
      <c r="I485" s="105"/>
    </row>
    <row r="486" spans="5:9" x14ac:dyDescent="0.2">
      <c r="E486" s="105"/>
      <c r="F486" s="105"/>
      <c r="G486" s="105"/>
      <c r="H486" s="105"/>
      <c r="I486" s="105"/>
    </row>
    <row r="487" spans="5:9" x14ac:dyDescent="0.2">
      <c r="E487" s="105"/>
      <c r="F487" s="105"/>
      <c r="G487" s="105"/>
      <c r="H487" s="105"/>
      <c r="I487" s="105"/>
    </row>
    <row r="488" spans="5:9" x14ac:dyDescent="0.2">
      <c r="E488" s="105"/>
      <c r="F488" s="105"/>
      <c r="G488" s="105"/>
      <c r="H488" s="105"/>
      <c r="I488" s="105"/>
    </row>
    <row r="489" spans="5:9" x14ac:dyDescent="0.2">
      <c r="E489" s="105"/>
      <c r="F489" s="105"/>
      <c r="G489" s="105"/>
      <c r="H489" s="105"/>
      <c r="I489" s="105"/>
    </row>
    <row r="490" spans="5:9" x14ac:dyDescent="0.2">
      <c r="E490" s="105"/>
      <c r="F490" s="105"/>
      <c r="G490" s="105"/>
      <c r="H490" s="105"/>
      <c r="I490" s="105"/>
    </row>
    <row r="491" spans="5:9" x14ac:dyDescent="0.2">
      <c r="E491" s="105"/>
      <c r="F491" s="105"/>
      <c r="G491" s="105"/>
      <c r="H491" s="105"/>
      <c r="I491" s="105"/>
    </row>
    <row r="492" spans="5:9" x14ac:dyDescent="0.2">
      <c r="E492" s="105"/>
      <c r="F492" s="105"/>
      <c r="G492" s="105"/>
      <c r="H492" s="105"/>
      <c r="I492" s="105"/>
    </row>
    <row r="493" spans="5:9" x14ac:dyDescent="0.2">
      <c r="E493" s="105"/>
      <c r="F493" s="105"/>
      <c r="G493" s="105"/>
      <c r="H493" s="105"/>
      <c r="I493" s="105"/>
    </row>
    <row r="494" spans="5:9" x14ac:dyDescent="0.2">
      <c r="E494" s="105"/>
      <c r="F494" s="105"/>
      <c r="G494" s="105"/>
      <c r="H494" s="105"/>
      <c r="I494" s="105"/>
    </row>
    <row r="495" spans="5:9" x14ac:dyDescent="0.2">
      <c r="E495" s="105"/>
      <c r="F495" s="105"/>
      <c r="G495" s="105"/>
      <c r="H495" s="105"/>
      <c r="I495" s="105"/>
    </row>
    <row r="496" spans="5:9" x14ac:dyDescent="0.2">
      <c r="E496" s="105"/>
      <c r="F496" s="105"/>
      <c r="G496" s="105"/>
      <c r="H496" s="105"/>
      <c r="I496" s="105"/>
    </row>
    <row r="497" spans="5:9" x14ac:dyDescent="0.2">
      <c r="E497" s="105"/>
      <c r="F497" s="105"/>
      <c r="G497" s="105"/>
      <c r="H497" s="105"/>
      <c r="I497" s="105"/>
    </row>
    <row r="498" spans="5:9" x14ac:dyDescent="0.2">
      <c r="E498" s="105"/>
      <c r="F498" s="105"/>
      <c r="G498" s="105"/>
      <c r="H498" s="105"/>
      <c r="I498" s="105"/>
    </row>
    <row r="499" spans="5:9" x14ac:dyDescent="0.2">
      <c r="E499" s="105"/>
      <c r="F499" s="105"/>
      <c r="G499" s="105"/>
      <c r="H499" s="105"/>
      <c r="I499" s="105"/>
    </row>
    <row r="500" spans="5:9" x14ac:dyDescent="0.2">
      <c r="E500" s="105"/>
      <c r="F500" s="105"/>
      <c r="G500" s="105"/>
      <c r="H500" s="105"/>
      <c r="I500" s="105"/>
    </row>
    <row r="501" spans="5:9" x14ac:dyDescent="0.2">
      <c r="E501" s="105"/>
      <c r="F501" s="105"/>
      <c r="G501" s="105"/>
      <c r="H501" s="105"/>
      <c r="I501" s="105"/>
    </row>
    <row r="502" spans="5:9" x14ac:dyDescent="0.2">
      <c r="E502" s="105"/>
      <c r="F502" s="105"/>
      <c r="G502" s="105"/>
      <c r="H502" s="105"/>
      <c r="I502" s="105"/>
    </row>
    <row r="503" spans="5:9" x14ac:dyDescent="0.2">
      <c r="E503" s="105"/>
      <c r="F503" s="105"/>
      <c r="G503" s="105"/>
      <c r="H503" s="105"/>
      <c r="I503" s="105"/>
    </row>
    <row r="504" spans="5:9" x14ac:dyDescent="0.2">
      <c r="E504" s="105"/>
      <c r="F504" s="105"/>
      <c r="G504" s="105"/>
      <c r="H504" s="105"/>
      <c r="I504" s="105"/>
    </row>
    <row r="505" spans="5:9" x14ac:dyDescent="0.2">
      <c r="E505" s="105"/>
      <c r="F505" s="105"/>
      <c r="G505" s="105"/>
      <c r="H505" s="105"/>
      <c r="I505" s="105"/>
    </row>
    <row r="506" spans="5:9" x14ac:dyDescent="0.2">
      <c r="E506" s="105"/>
      <c r="F506" s="105"/>
      <c r="G506" s="105"/>
      <c r="H506" s="105"/>
      <c r="I506" s="105"/>
    </row>
    <row r="507" spans="5:9" x14ac:dyDescent="0.2">
      <c r="E507" s="105"/>
      <c r="F507" s="105"/>
      <c r="G507" s="105"/>
      <c r="H507" s="105"/>
      <c r="I507" s="105"/>
    </row>
    <row r="508" spans="5:9" x14ac:dyDescent="0.2">
      <c r="E508" s="105"/>
      <c r="F508" s="105"/>
      <c r="G508" s="105"/>
      <c r="H508" s="105"/>
      <c r="I508" s="105"/>
    </row>
    <row r="509" spans="5:9" x14ac:dyDescent="0.2">
      <c r="E509" s="105"/>
      <c r="F509" s="105"/>
      <c r="G509" s="105"/>
      <c r="H509" s="105"/>
      <c r="I509" s="105"/>
    </row>
    <row r="510" spans="5:9" x14ac:dyDescent="0.2">
      <c r="E510" s="105"/>
      <c r="F510" s="105"/>
      <c r="G510" s="105"/>
      <c r="H510" s="105"/>
      <c r="I510" s="105"/>
    </row>
    <row r="511" spans="5:9" x14ac:dyDescent="0.2">
      <c r="E511" s="105"/>
      <c r="F511" s="105"/>
      <c r="G511" s="105"/>
      <c r="H511" s="105"/>
      <c r="I511" s="105"/>
    </row>
    <row r="512" spans="5:9" x14ac:dyDescent="0.2">
      <c r="E512" s="105"/>
      <c r="F512" s="105"/>
      <c r="G512" s="105"/>
      <c r="H512" s="105"/>
      <c r="I512" s="105"/>
    </row>
    <row r="513" spans="5:9" x14ac:dyDescent="0.2">
      <c r="E513" s="105"/>
      <c r="F513" s="105"/>
      <c r="G513" s="105"/>
      <c r="H513" s="105"/>
      <c r="I513" s="105"/>
    </row>
    <row r="514" spans="5:9" x14ac:dyDescent="0.2">
      <c r="E514" s="105"/>
      <c r="F514" s="105"/>
      <c r="G514" s="105"/>
      <c r="H514" s="105"/>
      <c r="I514" s="105"/>
    </row>
    <row r="515" spans="5:9" x14ac:dyDescent="0.2">
      <c r="E515" s="105"/>
      <c r="F515" s="105"/>
      <c r="G515" s="105"/>
      <c r="H515" s="105"/>
      <c r="I515" s="105"/>
    </row>
    <row r="516" spans="5:9" x14ac:dyDescent="0.2">
      <c r="E516" s="105"/>
      <c r="F516" s="105"/>
      <c r="G516" s="105"/>
      <c r="H516" s="105"/>
      <c r="I516" s="105"/>
    </row>
    <row r="517" spans="5:9" x14ac:dyDescent="0.2">
      <c r="E517" s="105"/>
      <c r="F517" s="105"/>
      <c r="G517" s="105"/>
      <c r="H517" s="105"/>
      <c r="I517" s="105"/>
    </row>
    <row r="518" spans="5:9" x14ac:dyDescent="0.2">
      <c r="E518" s="105"/>
      <c r="F518" s="105"/>
      <c r="G518" s="105"/>
      <c r="H518" s="105"/>
      <c r="I518" s="105"/>
    </row>
    <row r="519" spans="5:9" x14ac:dyDescent="0.2">
      <c r="E519" s="105"/>
      <c r="F519" s="105"/>
      <c r="G519" s="105"/>
      <c r="H519" s="105"/>
      <c r="I519" s="105"/>
    </row>
    <row r="520" spans="5:9" x14ac:dyDescent="0.2">
      <c r="E520" s="105"/>
      <c r="F520" s="105"/>
      <c r="G520" s="105"/>
      <c r="H520" s="105"/>
      <c r="I520" s="105"/>
    </row>
    <row r="521" spans="5:9" x14ac:dyDescent="0.2">
      <c r="E521" s="105"/>
      <c r="F521" s="105"/>
      <c r="G521" s="105"/>
      <c r="H521" s="105"/>
      <c r="I521" s="105"/>
    </row>
    <row r="522" spans="5:9" x14ac:dyDescent="0.2">
      <c r="E522" s="105"/>
      <c r="F522" s="105"/>
      <c r="G522" s="105"/>
      <c r="H522" s="105"/>
      <c r="I522" s="105"/>
    </row>
    <row r="523" spans="5:9" x14ac:dyDescent="0.2">
      <c r="E523" s="105"/>
      <c r="F523" s="105"/>
      <c r="G523" s="105"/>
      <c r="H523" s="105"/>
      <c r="I523" s="105"/>
    </row>
    <row r="524" spans="5:9" x14ac:dyDescent="0.2">
      <c r="E524" s="105"/>
      <c r="F524" s="105"/>
      <c r="G524" s="105"/>
      <c r="H524" s="105"/>
      <c r="I524" s="105"/>
    </row>
    <row r="525" spans="5:9" x14ac:dyDescent="0.2">
      <c r="E525" s="105"/>
      <c r="F525" s="105"/>
      <c r="G525" s="105"/>
      <c r="H525" s="105"/>
      <c r="I525" s="105"/>
    </row>
    <row r="526" spans="5:9" x14ac:dyDescent="0.2">
      <c r="E526" s="105"/>
      <c r="F526" s="105"/>
      <c r="G526" s="105"/>
      <c r="H526" s="105"/>
      <c r="I526" s="105"/>
    </row>
    <row r="527" spans="5:9" x14ac:dyDescent="0.2">
      <c r="E527" s="105"/>
      <c r="F527" s="105"/>
      <c r="G527" s="105"/>
      <c r="H527" s="105"/>
      <c r="I527" s="105"/>
    </row>
    <row r="528" spans="5:9" x14ac:dyDescent="0.2">
      <c r="E528" s="105"/>
      <c r="F528" s="105"/>
      <c r="G528" s="105"/>
      <c r="H528" s="105"/>
      <c r="I528" s="105"/>
    </row>
    <row r="529" spans="5:9" x14ac:dyDescent="0.2">
      <c r="E529" s="105"/>
      <c r="F529" s="105"/>
      <c r="G529" s="105"/>
      <c r="H529" s="105"/>
      <c r="I529" s="105"/>
    </row>
    <row r="530" spans="5:9" x14ac:dyDescent="0.2">
      <c r="E530" s="105"/>
      <c r="F530" s="105"/>
      <c r="G530" s="105"/>
      <c r="H530" s="105"/>
      <c r="I530" s="105"/>
    </row>
    <row r="531" spans="5:9" x14ac:dyDescent="0.2">
      <c r="E531" s="105"/>
      <c r="F531" s="105"/>
      <c r="G531" s="105"/>
      <c r="H531" s="105"/>
      <c r="I531" s="105"/>
    </row>
    <row r="532" spans="5:9" x14ac:dyDescent="0.2">
      <c r="E532" s="105"/>
      <c r="F532" s="105"/>
      <c r="G532" s="105"/>
      <c r="H532" s="105"/>
      <c r="I532" s="105"/>
    </row>
    <row r="533" spans="5:9" x14ac:dyDescent="0.2">
      <c r="E533" s="105"/>
      <c r="F533" s="105"/>
      <c r="G533" s="105"/>
      <c r="H533" s="105"/>
      <c r="I533" s="105"/>
    </row>
    <row r="534" spans="5:9" x14ac:dyDescent="0.2">
      <c r="E534" s="105"/>
      <c r="F534" s="105"/>
      <c r="G534" s="105"/>
      <c r="H534" s="105"/>
      <c r="I534" s="105"/>
    </row>
    <row r="535" spans="5:9" x14ac:dyDescent="0.2">
      <c r="E535" s="105"/>
      <c r="F535" s="105"/>
      <c r="G535" s="105"/>
      <c r="H535" s="105"/>
      <c r="I535" s="105"/>
    </row>
    <row r="536" spans="5:9" x14ac:dyDescent="0.2">
      <c r="E536" s="105"/>
      <c r="F536" s="105"/>
      <c r="G536" s="105"/>
      <c r="H536" s="105"/>
      <c r="I536" s="105"/>
    </row>
    <row r="537" spans="5:9" x14ac:dyDescent="0.2">
      <c r="E537" s="105"/>
      <c r="F537" s="105"/>
      <c r="G537" s="105"/>
      <c r="H537" s="105"/>
      <c r="I537" s="105"/>
    </row>
    <row r="538" spans="5:9" x14ac:dyDescent="0.2">
      <c r="E538" s="105"/>
      <c r="F538" s="105"/>
      <c r="G538" s="105"/>
      <c r="H538" s="105"/>
      <c r="I538" s="105"/>
    </row>
    <row r="539" spans="5:9" x14ac:dyDescent="0.2">
      <c r="E539" s="105"/>
      <c r="F539" s="105"/>
      <c r="G539" s="105"/>
      <c r="H539" s="105"/>
      <c r="I539" s="105"/>
    </row>
    <row r="540" spans="5:9" x14ac:dyDescent="0.2">
      <c r="E540" s="105"/>
      <c r="F540" s="105"/>
      <c r="G540" s="105"/>
      <c r="H540" s="105"/>
      <c r="I540" s="105"/>
    </row>
    <row r="541" spans="5:9" x14ac:dyDescent="0.2">
      <c r="E541" s="105"/>
      <c r="F541" s="105"/>
      <c r="G541" s="105"/>
      <c r="H541" s="105"/>
      <c r="I541" s="105"/>
    </row>
    <row r="542" spans="5:9" x14ac:dyDescent="0.2">
      <c r="E542" s="105"/>
      <c r="F542" s="105"/>
      <c r="G542" s="105"/>
      <c r="H542" s="105"/>
      <c r="I542" s="105"/>
    </row>
    <row r="543" spans="5:9" x14ac:dyDescent="0.2">
      <c r="E543" s="105"/>
      <c r="F543" s="105"/>
      <c r="G543" s="105"/>
      <c r="H543" s="105"/>
      <c r="I543" s="105"/>
    </row>
    <row r="544" spans="5:9" x14ac:dyDescent="0.2">
      <c r="E544" s="105"/>
      <c r="F544" s="105"/>
      <c r="G544" s="105"/>
      <c r="H544" s="105"/>
      <c r="I544" s="105"/>
    </row>
    <row r="545" spans="5:9" x14ac:dyDescent="0.2">
      <c r="E545" s="105"/>
      <c r="F545" s="105"/>
      <c r="G545" s="105"/>
      <c r="H545" s="105"/>
      <c r="I545" s="105"/>
    </row>
    <row r="546" spans="5:9" x14ac:dyDescent="0.2">
      <c r="E546" s="105"/>
      <c r="F546" s="105"/>
      <c r="G546" s="105"/>
      <c r="H546" s="105"/>
      <c r="I546" s="105"/>
    </row>
    <row r="547" spans="5:9" x14ac:dyDescent="0.2">
      <c r="E547" s="105"/>
      <c r="F547" s="105"/>
      <c r="G547" s="105"/>
      <c r="H547" s="105"/>
      <c r="I547" s="105"/>
    </row>
    <row r="548" spans="5:9" x14ac:dyDescent="0.2">
      <c r="E548" s="105"/>
      <c r="F548" s="105"/>
      <c r="G548" s="105"/>
      <c r="H548" s="105"/>
      <c r="I548" s="105"/>
    </row>
    <row r="549" spans="5:9" x14ac:dyDescent="0.2">
      <c r="E549" s="105"/>
      <c r="F549" s="105"/>
      <c r="G549" s="105"/>
      <c r="H549" s="105"/>
      <c r="I549" s="105"/>
    </row>
    <row r="550" spans="5:9" x14ac:dyDescent="0.2">
      <c r="E550" s="105"/>
      <c r="F550" s="105"/>
      <c r="G550" s="105"/>
      <c r="H550" s="105"/>
      <c r="I550" s="105"/>
    </row>
    <row r="551" spans="5:9" x14ac:dyDescent="0.2">
      <c r="E551" s="105"/>
      <c r="F551" s="105"/>
      <c r="G551" s="105"/>
      <c r="H551" s="105"/>
      <c r="I551" s="105"/>
    </row>
    <row r="552" spans="5:9" x14ac:dyDescent="0.2">
      <c r="E552" s="105"/>
      <c r="F552" s="105"/>
      <c r="G552" s="105"/>
      <c r="H552" s="105"/>
      <c r="I552" s="105"/>
    </row>
    <row r="553" spans="5:9" x14ac:dyDescent="0.2">
      <c r="E553" s="105"/>
      <c r="F553" s="105"/>
      <c r="G553" s="105"/>
      <c r="H553" s="105"/>
      <c r="I553" s="105"/>
    </row>
    <row r="554" spans="5:9" x14ac:dyDescent="0.2">
      <c r="E554" s="105"/>
      <c r="F554" s="105"/>
      <c r="G554" s="105"/>
      <c r="H554" s="105"/>
      <c r="I554" s="105"/>
    </row>
    <row r="555" spans="5:9" x14ac:dyDescent="0.2">
      <c r="E555" s="105"/>
      <c r="F555" s="105"/>
      <c r="G555" s="105"/>
      <c r="H555" s="105"/>
      <c r="I555" s="105"/>
    </row>
    <row r="556" spans="5:9" x14ac:dyDescent="0.2">
      <c r="E556" s="105"/>
      <c r="F556" s="105"/>
      <c r="G556" s="105"/>
      <c r="H556" s="105"/>
      <c r="I556" s="105"/>
    </row>
    <row r="557" spans="5:9" x14ac:dyDescent="0.2">
      <c r="E557" s="105"/>
      <c r="F557" s="105"/>
      <c r="G557" s="105"/>
      <c r="H557" s="105"/>
      <c r="I557" s="105"/>
    </row>
    <row r="558" spans="5:9" x14ac:dyDescent="0.2">
      <c r="E558" s="105"/>
      <c r="F558" s="105"/>
      <c r="G558" s="105"/>
      <c r="H558" s="105"/>
      <c r="I558" s="105"/>
    </row>
    <row r="559" spans="5:9" x14ac:dyDescent="0.2">
      <c r="E559" s="105"/>
      <c r="F559" s="105"/>
      <c r="G559" s="105"/>
      <c r="H559" s="105"/>
      <c r="I559" s="105"/>
    </row>
    <row r="560" spans="5:9" x14ac:dyDescent="0.2">
      <c r="E560" s="105"/>
      <c r="F560" s="105"/>
      <c r="G560" s="105"/>
      <c r="H560" s="105"/>
      <c r="I560" s="105"/>
    </row>
    <row r="561" spans="5:9" x14ac:dyDescent="0.2">
      <c r="E561" s="105"/>
      <c r="F561" s="105"/>
      <c r="G561" s="105"/>
      <c r="H561" s="105"/>
      <c r="I561" s="105"/>
    </row>
    <row r="562" spans="5:9" x14ac:dyDescent="0.2">
      <c r="E562" s="105"/>
      <c r="F562" s="105"/>
      <c r="G562" s="105"/>
      <c r="H562" s="105"/>
      <c r="I562" s="105"/>
    </row>
    <row r="563" spans="5:9" x14ac:dyDescent="0.2">
      <c r="E563" s="105"/>
      <c r="F563" s="105"/>
      <c r="G563" s="105"/>
      <c r="H563" s="105"/>
      <c r="I563" s="105"/>
    </row>
    <row r="564" spans="5:9" x14ac:dyDescent="0.2">
      <c r="E564" s="105"/>
      <c r="F564" s="105"/>
      <c r="G564" s="105"/>
      <c r="H564" s="105"/>
      <c r="I564" s="105"/>
    </row>
    <row r="565" spans="5:9" x14ac:dyDescent="0.2">
      <c r="E565" s="105"/>
      <c r="F565" s="105"/>
      <c r="G565" s="105"/>
      <c r="H565" s="105"/>
      <c r="I565" s="105"/>
    </row>
    <row r="566" spans="5:9" x14ac:dyDescent="0.2">
      <c r="E566" s="105"/>
      <c r="F566" s="105"/>
      <c r="G566" s="105"/>
      <c r="H566" s="105"/>
      <c r="I566" s="105"/>
    </row>
    <row r="567" spans="5:9" x14ac:dyDescent="0.2">
      <c r="E567" s="105"/>
      <c r="F567" s="105"/>
      <c r="G567" s="105"/>
      <c r="H567" s="105"/>
      <c r="I567" s="105"/>
    </row>
    <row r="568" spans="5:9" x14ac:dyDescent="0.2">
      <c r="E568" s="105"/>
      <c r="F568" s="105"/>
      <c r="G568" s="105"/>
      <c r="H568" s="105"/>
      <c r="I568" s="105"/>
    </row>
    <row r="569" spans="5:9" x14ac:dyDescent="0.2">
      <c r="E569" s="105"/>
      <c r="F569" s="105"/>
      <c r="G569" s="105"/>
      <c r="H569" s="105"/>
      <c r="I569" s="105"/>
    </row>
    <row r="570" spans="5:9" x14ac:dyDescent="0.2">
      <c r="E570" s="105"/>
      <c r="F570" s="105"/>
      <c r="G570" s="105"/>
      <c r="H570" s="105"/>
      <c r="I570" s="105"/>
    </row>
    <row r="571" spans="5:9" x14ac:dyDescent="0.2">
      <c r="E571" s="105"/>
      <c r="F571" s="105"/>
      <c r="G571" s="105"/>
      <c r="H571" s="105"/>
      <c r="I571" s="105"/>
    </row>
    <row r="572" spans="5:9" x14ac:dyDescent="0.2">
      <c r="E572" s="105"/>
      <c r="F572" s="105"/>
      <c r="G572" s="105"/>
      <c r="H572" s="105"/>
      <c r="I572" s="105"/>
    </row>
    <row r="573" spans="5:9" x14ac:dyDescent="0.2">
      <c r="E573" s="105"/>
      <c r="F573" s="105"/>
      <c r="G573" s="105"/>
      <c r="H573" s="105"/>
      <c r="I573" s="105"/>
    </row>
    <row r="574" spans="5:9" x14ac:dyDescent="0.2">
      <c r="E574" s="105"/>
      <c r="F574" s="105"/>
      <c r="G574" s="105"/>
      <c r="H574" s="105"/>
      <c r="I574" s="105"/>
    </row>
    <row r="575" spans="5:9" x14ac:dyDescent="0.2">
      <c r="E575" s="105"/>
      <c r="F575" s="105"/>
      <c r="G575" s="105"/>
      <c r="H575" s="105"/>
      <c r="I575" s="105"/>
    </row>
    <row r="576" spans="5:9" x14ac:dyDescent="0.2">
      <c r="E576" s="105"/>
      <c r="F576" s="105"/>
      <c r="G576" s="105"/>
      <c r="H576" s="105"/>
      <c r="I576" s="105"/>
    </row>
    <row r="577" spans="5:9" x14ac:dyDescent="0.2">
      <c r="E577" s="105"/>
      <c r="F577" s="105"/>
      <c r="G577" s="105"/>
      <c r="H577" s="105"/>
      <c r="I577" s="105"/>
    </row>
    <row r="578" spans="5:9" x14ac:dyDescent="0.2">
      <c r="E578" s="105"/>
      <c r="F578" s="105"/>
      <c r="G578" s="105"/>
      <c r="H578" s="105"/>
      <c r="I578" s="105"/>
    </row>
    <row r="579" spans="5:9" x14ac:dyDescent="0.2">
      <c r="E579" s="105"/>
      <c r="F579" s="105"/>
      <c r="G579" s="105"/>
      <c r="H579" s="105"/>
      <c r="I579" s="105"/>
    </row>
    <row r="580" spans="5:9" x14ac:dyDescent="0.2">
      <c r="E580" s="105"/>
      <c r="F580" s="105"/>
      <c r="G580" s="105"/>
      <c r="H580" s="105"/>
      <c r="I580" s="105"/>
    </row>
    <row r="581" spans="5:9" x14ac:dyDescent="0.2">
      <c r="E581" s="105"/>
      <c r="F581" s="105"/>
      <c r="G581" s="105"/>
      <c r="H581" s="105"/>
      <c r="I581" s="105"/>
    </row>
    <row r="582" spans="5:9" x14ac:dyDescent="0.2">
      <c r="E582" s="105"/>
      <c r="F582" s="105"/>
      <c r="G582" s="105"/>
      <c r="H582" s="105"/>
      <c r="I582" s="105"/>
    </row>
    <row r="583" spans="5:9" x14ac:dyDescent="0.2">
      <c r="E583" s="105"/>
      <c r="F583" s="105"/>
      <c r="G583" s="105"/>
      <c r="H583" s="105"/>
      <c r="I583" s="105"/>
    </row>
    <row r="584" spans="5:9" x14ac:dyDescent="0.2">
      <c r="E584" s="105"/>
      <c r="F584" s="105"/>
      <c r="G584" s="105"/>
      <c r="H584" s="105"/>
      <c r="I584" s="105"/>
    </row>
    <row r="585" spans="5:9" x14ac:dyDescent="0.2">
      <c r="E585" s="105"/>
      <c r="F585" s="105"/>
      <c r="G585" s="105"/>
      <c r="H585" s="105"/>
      <c r="I585" s="105"/>
    </row>
    <row r="586" spans="5:9" x14ac:dyDescent="0.2">
      <c r="E586" s="105"/>
      <c r="F586" s="105"/>
      <c r="G586" s="105"/>
      <c r="H586" s="105"/>
      <c r="I586" s="105"/>
    </row>
    <row r="587" spans="5:9" x14ac:dyDescent="0.2">
      <c r="E587" s="105"/>
      <c r="F587" s="105"/>
      <c r="G587" s="105"/>
      <c r="H587" s="105"/>
      <c r="I587" s="105"/>
    </row>
    <row r="588" spans="5:9" x14ac:dyDescent="0.2">
      <c r="E588" s="105"/>
      <c r="F588" s="105"/>
      <c r="G588" s="105"/>
      <c r="H588" s="105"/>
      <c r="I588" s="105"/>
    </row>
    <row r="589" spans="5:9" x14ac:dyDescent="0.2">
      <c r="E589" s="105"/>
      <c r="F589" s="105"/>
      <c r="G589" s="105"/>
      <c r="H589" s="105"/>
      <c r="I589" s="105"/>
    </row>
    <row r="590" spans="5:9" x14ac:dyDescent="0.2">
      <c r="E590" s="105"/>
      <c r="F590" s="105"/>
      <c r="G590" s="105"/>
      <c r="H590" s="105"/>
      <c r="I590" s="105"/>
    </row>
    <row r="591" spans="5:9" x14ac:dyDescent="0.2">
      <c r="E591" s="105"/>
      <c r="F591" s="105"/>
      <c r="G591" s="105"/>
      <c r="H591" s="105"/>
      <c r="I591" s="105"/>
    </row>
    <row r="592" spans="5:9" x14ac:dyDescent="0.2">
      <c r="E592" s="105"/>
      <c r="F592" s="105"/>
      <c r="G592" s="105"/>
      <c r="H592" s="105"/>
      <c r="I592" s="105"/>
    </row>
    <row r="593" spans="5:9" x14ac:dyDescent="0.2">
      <c r="E593" s="105"/>
      <c r="F593" s="105"/>
      <c r="G593" s="105"/>
      <c r="H593" s="105"/>
      <c r="I593" s="105"/>
    </row>
    <row r="594" spans="5:9" x14ac:dyDescent="0.2">
      <c r="E594" s="105"/>
      <c r="F594" s="105"/>
      <c r="G594" s="105"/>
      <c r="H594" s="105"/>
      <c r="I594" s="105"/>
    </row>
    <row r="595" spans="5:9" x14ac:dyDescent="0.2">
      <c r="E595" s="105"/>
      <c r="F595" s="105"/>
      <c r="G595" s="105"/>
      <c r="H595" s="105"/>
      <c r="I595" s="105"/>
    </row>
    <row r="596" spans="5:9" x14ac:dyDescent="0.2">
      <c r="E596" s="105"/>
      <c r="F596" s="105"/>
      <c r="G596" s="105"/>
      <c r="H596" s="105"/>
      <c r="I596" s="105"/>
    </row>
    <row r="597" spans="5:9" x14ac:dyDescent="0.2">
      <c r="E597" s="105"/>
      <c r="F597" s="105"/>
      <c r="G597" s="105"/>
      <c r="H597" s="105"/>
      <c r="I597" s="105"/>
    </row>
    <row r="598" spans="5:9" x14ac:dyDescent="0.2">
      <c r="E598" s="105"/>
      <c r="F598" s="105"/>
      <c r="G598" s="105"/>
      <c r="H598" s="105"/>
      <c r="I598" s="105"/>
    </row>
    <row r="599" spans="5:9" x14ac:dyDescent="0.2">
      <c r="E599" s="105"/>
      <c r="F599" s="105"/>
      <c r="G599" s="105"/>
      <c r="H599" s="105"/>
      <c r="I599" s="105"/>
    </row>
    <row r="600" spans="5:9" x14ac:dyDescent="0.2">
      <c r="E600" s="105"/>
      <c r="F600" s="105"/>
      <c r="G600" s="105"/>
      <c r="H600" s="105"/>
      <c r="I600" s="105"/>
    </row>
    <row r="601" spans="5:9" x14ac:dyDescent="0.2">
      <c r="E601" s="105"/>
      <c r="F601" s="105"/>
      <c r="G601" s="105"/>
      <c r="H601" s="105"/>
      <c r="I601" s="105"/>
    </row>
    <row r="602" spans="5:9" x14ac:dyDescent="0.2">
      <c r="E602" s="105"/>
      <c r="F602" s="105"/>
      <c r="G602" s="105"/>
      <c r="H602" s="105"/>
      <c r="I602" s="105"/>
    </row>
    <row r="603" spans="5:9" x14ac:dyDescent="0.2">
      <c r="E603" s="105"/>
      <c r="F603" s="105"/>
      <c r="G603" s="105"/>
      <c r="H603" s="105"/>
      <c r="I603" s="105"/>
    </row>
    <row r="604" spans="5:9" x14ac:dyDescent="0.2">
      <c r="E604" s="105"/>
      <c r="F604" s="105"/>
      <c r="G604" s="105"/>
      <c r="H604" s="105"/>
      <c r="I604" s="105"/>
    </row>
    <row r="605" spans="5:9" x14ac:dyDescent="0.2">
      <c r="E605" s="105"/>
      <c r="F605" s="105"/>
      <c r="G605" s="105"/>
      <c r="H605" s="105"/>
      <c r="I605" s="105"/>
    </row>
    <row r="606" spans="5:9" x14ac:dyDescent="0.2">
      <c r="E606" s="105"/>
      <c r="F606" s="105"/>
      <c r="G606" s="105"/>
      <c r="H606" s="105"/>
      <c r="I606" s="105"/>
    </row>
    <row r="607" spans="5:9" x14ac:dyDescent="0.2">
      <c r="E607" s="105"/>
      <c r="F607" s="105"/>
      <c r="G607" s="105"/>
      <c r="H607" s="105"/>
      <c r="I607" s="105"/>
    </row>
    <row r="608" spans="5:9" x14ac:dyDescent="0.2">
      <c r="E608" s="105"/>
      <c r="F608" s="105"/>
      <c r="G608" s="105"/>
      <c r="H608" s="105"/>
      <c r="I608" s="105"/>
    </row>
    <row r="609" spans="5:9" x14ac:dyDescent="0.2">
      <c r="E609" s="105"/>
      <c r="F609" s="105"/>
      <c r="G609" s="105"/>
      <c r="H609" s="105"/>
      <c r="I609" s="105"/>
    </row>
    <row r="610" spans="5:9" x14ac:dyDescent="0.2">
      <c r="E610" s="105"/>
      <c r="F610" s="105"/>
      <c r="G610" s="105"/>
      <c r="H610" s="105"/>
      <c r="I610" s="105"/>
    </row>
    <row r="611" spans="5:9" x14ac:dyDescent="0.2">
      <c r="E611" s="105"/>
      <c r="F611" s="105"/>
      <c r="G611" s="105"/>
      <c r="H611" s="105"/>
      <c r="I611" s="105"/>
    </row>
    <row r="612" spans="5:9" x14ac:dyDescent="0.2">
      <c r="E612" s="105"/>
      <c r="F612" s="105"/>
      <c r="G612" s="105"/>
      <c r="H612" s="105"/>
      <c r="I612" s="105"/>
    </row>
    <row r="613" spans="5:9" x14ac:dyDescent="0.2">
      <c r="E613" s="105"/>
      <c r="F613" s="105"/>
      <c r="G613" s="105"/>
      <c r="H613" s="105"/>
      <c r="I613" s="105"/>
    </row>
    <row r="614" spans="5:9" x14ac:dyDescent="0.2">
      <c r="E614" s="105"/>
      <c r="F614" s="105"/>
      <c r="G614" s="105"/>
      <c r="H614" s="105"/>
      <c r="I614" s="105"/>
    </row>
    <row r="615" spans="5:9" x14ac:dyDescent="0.2">
      <c r="E615" s="105"/>
      <c r="F615" s="105"/>
      <c r="G615" s="105"/>
      <c r="H615" s="105"/>
      <c r="I615" s="105"/>
    </row>
    <row r="616" spans="5:9" x14ac:dyDescent="0.2">
      <c r="E616" s="105"/>
      <c r="F616" s="105"/>
      <c r="G616" s="105"/>
      <c r="H616" s="105"/>
      <c r="I616" s="105"/>
    </row>
    <row r="617" spans="5:9" x14ac:dyDescent="0.2">
      <c r="E617" s="105"/>
      <c r="F617" s="105"/>
      <c r="G617" s="105"/>
      <c r="H617" s="105"/>
      <c r="I617" s="105"/>
    </row>
    <row r="618" spans="5:9" x14ac:dyDescent="0.2">
      <c r="E618" s="105"/>
      <c r="F618" s="105"/>
      <c r="G618" s="105"/>
      <c r="H618" s="105"/>
      <c r="I618" s="105"/>
    </row>
    <row r="619" spans="5:9" x14ac:dyDescent="0.2">
      <c r="E619" s="105"/>
      <c r="F619" s="105"/>
      <c r="G619" s="105"/>
      <c r="H619" s="105"/>
      <c r="I619" s="105"/>
    </row>
    <row r="620" spans="5:9" x14ac:dyDescent="0.2">
      <c r="E620" s="105"/>
      <c r="F620" s="105"/>
      <c r="G620" s="105"/>
      <c r="H620" s="105"/>
      <c r="I620" s="105"/>
    </row>
    <row r="621" spans="5:9" x14ac:dyDescent="0.2">
      <c r="E621" s="105"/>
      <c r="F621" s="105"/>
      <c r="G621" s="105"/>
      <c r="H621" s="105"/>
      <c r="I621" s="105"/>
    </row>
    <row r="622" spans="5:9" x14ac:dyDescent="0.2">
      <c r="E622" s="105"/>
      <c r="F622" s="105"/>
      <c r="G622" s="105"/>
      <c r="H622" s="105"/>
      <c r="I622" s="105"/>
    </row>
    <row r="623" spans="5:9" x14ac:dyDescent="0.2">
      <c r="E623" s="105"/>
      <c r="F623" s="105"/>
      <c r="G623" s="105"/>
      <c r="H623" s="105"/>
      <c r="I623" s="105"/>
    </row>
    <row r="624" spans="5:9" x14ac:dyDescent="0.2">
      <c r="E624" s="105"/>
      <c r="F624" s="105"/>
      <c r="G624" s="105"/>
      <c r="H624" s="105"/>
      <c r="I624" s="105"/>
    </row>
    <row r="625" spans="5:9" x14ac:dyDescent="0.2">
      <c r="E625" s="105"/>
      <c r="F625" s="105"/>
      <c r="G625" s="105"/>
      <c r="H625" s="105"/>
      <c r="I625" s="105"/>
    </row>
    <row r="626" spans="5:9" x14ac:dyDescent="0.2">
      <c r="E626" s="105"/>
      <c r="F626" s="105"/>
      <c r="G626" s="105"/>
      <c r="H626" s="105"/>
      <c r="I626" s="105"/>
    </row>
    <row r="627" spans="5:9" x14ac:dyDescent="0.2">
      <c r="E627" s="105"/>
      <c r="F627" s="105"/>
      <c r="G627" s="105"/>
      <c r="H627" s="105"/>
      <c r="I627" s="105"/>
    </row>
    <row r="628" spans="5:9" x14ac:dyDescent="0.2">
      <c r="E628" s="105"/>
      <c r="F628" s="105"/>
      <c r="G628" s="105"/>
      <c r="H628" s="105"/>
      <c r="I628" s="105"/>
    </row>
    <row r="629" spans="5:9" x14ac:dyDescent="0.2">
      <c r="E629" s="105"/>
      <c r="F629" s="105"/>
      <c r="G629" s="105"/>
      <c r="H629" s="105"/>
      <c r="I629" s="105"/>
    </row>
    <row r="630" spans="5:9" x14ac:dyDescent="0.2">
      <c r="E630" s="105"/>
      <c r="F630" s="105"/>
      <c r="G630" s="105"/>
      <c r="H630" s="105"/>
      <c r="I630" s="105"/>
    </row>
    <row r="631" spans="5:9" x14ac:dyDescent="0.2">
      <c r="E631" s="105"/>
      <c r="F631" s="105"/>
      <c r="G631" s="105"/>
      <c r="H631" s="105"/>
      <c r="I631" s="105"/>
    </row>
    <row r="632" spans="5:9" x14ac:dyDescent="0.2">
      <c r="E632" s="105"/>
      <c r="F632" s="105"/>
      <c r="G632" s="105"/>
      <c r="H632" s="105"/>
      <c r="I632" s="105"/>
    </row>
    <row r="633" spans="5:9" x14ac:dyDescent="0.2">
      <c r="E633" s="105"/>
      <c r="F633" s="105"/>
      <c r="G633" s="105"/>
      <c r="H633" s="105"/>
      <c r="I633" s="105"/>
    </row>
    <row r="634" spans="5:9" x14ac:dyDescent="0.2">
      <c r="E634" s="105"/>
      <c r="F634" s="105"/>
      <c r="G634" s="105"/>
      <c r="H634" s="105"/>
      <c r="I634" s="105"/>
    </row>
    <row r="635" spans="5:9" x14ac:dyDescent="0.2">
      <c r="E635" s="105"/>
      <c r="F635" s="105"/>
      <c r="G635" s="105"/>
      <c r="H635" s="105"/>
      <c r="I635" s="105"/>
    </row>
    <row r="636" spans="5:9" x14ac:dyDescent="0.2">
      <c r="E636" s="105"/>
      <c r="F636" s="105"/>
      <c r="G636" s="105"/>
      <c r="H636" s="105"/>
      <c r="I636" s="105"/>
    </row>
    <row r="637" spans="5:9" x14ac:dyDescent="0.2">
      <c r="E637" s="105"/>
      <c r="F637" s="105"/>
      <c r="G637" s="105"/>
      <c r="H637" s="105"/>
      <c r="I637" s="105"/>
    </row>
    <row r="638" spans="5:9" x14ac:dyDescent="0.2">
      <c r="E638" s="105"/>
      <c r="F638" s="105"/>
      <c r="G638" s="105"/>
      <c r="H638" s="105"/>
      <c r="I638" s="105"/>
    </row>
    <row r="639" spans="5:9" x14ac:dyDescent="0.2">
      <c r="E639" s="105"/>
      <c r="F639" s="105"/>
      <c r="G639" s="105"/>
      <c r="H639" s="105"/>
      <c r="I639" s="105"/>
    </row>
    <row r="640" spans="5:9" x14ac:dyDescent="0.2">
      <c r="E640" s="105"/>
      <c r="F640" s="105"/>
      <c r="G640" s="105"/>
      <c r="H640" s="105"/>
      <c r="I640" s="105"/>
    </row>
    <row r="641" spans="5:9" x14ac:dyDescent="0.2">
      <c r="E641" s="105"/>
      <c r="F641" s="105"/>
      <c r="G641" s="105"/>
      <c r="H641" s="105"/>
      <c r="I641" s="105"/>
    </row>
    <row r="642" spans="5:9" x14ac:dyDescent="0.2">
      <c r="E642" s="105"/>
      <c r="F642" s="105"/>
      <c r="G642" s="105"/>
      <c r="H642" s="105"/>
      <c r="I642" s="105"/>
    </row>
    <row r="643" spans="5:9" x14ac:dyDescent="0.2">
      <c r="E643" s="105"/>
      <c r="F643" s="105"/>
      <c r="G643" s="105"/>
      <c r="H643" s="105"/>
      <c r="I643" s="105"/>
    </row>
    <row r="644" spans="5:9" x14ac:dyDescent="0.2">
      <c r="E644" s="105"/>
      <c r="F644" s="105"/>
      <c r="G644" s="105"/>
      <c r="H644" s="105"/>
      <c r="I644" s="105"/>
    </row>
    <row r="645" spans="5:9" x14ac:dyDescent="0.2">
      <c r="E645" s="105"/>
      <c r="F645" s="105"/>
      <c r="G645" s="105"/>
      <c r="H645" s="105"/>
      <c r="I645" s="105"/>
    </row>
    <row r="646" spans="5:9" x14ac:dyDescent="0.2">
      <c r="E646" s="105"/>
      <c r="F646" s="105"/>
      <c r="G646" s="105"/>
      <c r="H646" s="105"/>
      <c r="I646" s="105"/>
    </row>
    <row r="647" spans="5:9" x14ac:dyDescent="0.2">
      <c r="E647" s="105"/>
      <c r="F647" s="105"/>
      <c r="G647" s="105"/>
      <c r="H647" s="105"/>
      <c r="I647" s="105"/>
    </row>
    <row r="648" spans="5:9" x14ac:dyDescent="0.2">
      <c r="E648" s="105"/>
      <c r="F648" s="105"/>
      <c r="G648" s="105"/>
      <c r="H648" s="105"/>
      <c r="I648" s="105"/>
    </row>
    <row r="649" spans="5:9" x14ac:dyDescent="0.2">
      <c r="E649" s="105"/>
      <c r="F649" s="105"/>
      <c r="G649" s="105"/>
      <c r="H649" s="105"/>
      <c r="I649" s="105"/>
    </row>
    <row r="650" spans="5:9" x14ac:dyDescent="0.2">
      <c r="E650" s="105"/>
      <c r="F650" s="105"/>
      <c r="G650" s="105"/>
      <c r="H650" s="105"/>
      <c r="I650" s="105"/>
    </row>
    <row r="651" spans="5:9" x14ac:dyDescent="0.2">
      <c r="E651" s="105"/>
      <c r="F651" s="105"/>
      <c r="G651" s="105"/>
      <c r="H651" s="105"/>
      <c r="I651" s="105"/>
    </row>
    <row r="652" spans="5:9" x14ac:dyDescent="0.2">
      <c r="E652" s="105"/>
      <c r="F652" s="105"/>
      <c r="G652" s="105"/>
      <c r="H652" s="105"/>
      <c r="I652" s="105"/>
    </row>
    <row r="653" spans="5:9" x14ac:dyDescent="0.2">
      <c r="E653" s="105"/>
      <c r="F653" s="105"/>
      <c r="G653" s="105"/>
      <c r="H653" s="105"/>
      <c r="I653" s="105"/>
    </row>
    <row r="654" spans="5:9" x14ac:dyDescent="0.2">
      <c r="E654" s="105"/>
      <c r="F654" s="105"/>
      <c r="G654" s="105"/>
      <c r="H654" s="105"/>
      <c r="I654" s="105"/>
    </row>
    <row r="655" spans="5:9" x14ac:dyDescent="0.2">
      <c r="E655" s="105"/>
      <c r="F655" s="105"/>
      <c r="G655" s="105"/>
      <c r="H655" s="105"/>
      <c r="I655" s="105"/>
    </row>
    <row r="656" spans="5:9" x14ac:dyDescent="0.2">
      <c r="E656" s="105"/>
      <c r="F656" s="105"/>
      <c r="G656" s="105"/>
      <c r="H656" s="105"/>
      <c r="I656" s="105"/>
    </row>
    <row r="657" spans="5:9" x14ac:dyDescent="0.2">
      <c r="E657" s="105"/>
      <c r="F657" s="105"/>
      <c r="G657" s="105"/>
      <c r="H657" s="105"/>
      <c r="I657" s="105"/>
    </row>
    <row r="658" spans="5:9" x14ac:dyDescent="0.2">
      <c r="E658" s="105"/>
      <c r="F658" s="105"/>
      <c r="G658" s="105"/>
      <c r="H658" s="105"/>
      <c r="I658" s="105"/>
    </row>
    <row r="659" spans="5:9" x14ac:dyDescent="0.2">
      <c r="E659" s="105"/>
      <c r="F659" s="105"/>
      <c r="G659" s="105"/>
      <c r="H659" s="105"/>
      <c r="I659" s="105"/>
    </row>
    <row r="660" spans="5:9" x14ac:dyDescent="0.2">
      <c r="E660" s="105"/>
      <c r="F660" s="105"/>
      <c r="G660" s="105"/>
      <c r="H660" s="105"/>
      <c r="I660" s="105"/>
    </row>
    <row r="661" spans="5:9" x14ac:dyDescent="0.2">
      <c r="E661" s="105"/>
      <c r="F661" s="105"/>
      <c r="G661" s="105"/>
      <c r="H661" s="105"/>
      <c r="I661" s="105"/>
    </row>
    <row r="662" spans="5:9" x14ac:dyDescent="0.2">
      <c r="E662" s="105"/>
      <c r="F662" s="105"/>
      <c r="G662" s="105"/>
      <c r="H662" s="105"/>
      <c r="I662" s="105"/>
    </row>
    <row r="663" spans="5:9" x14ac:dyDescent="0.2">
      <c r="E663" s="105"/>
      <c r="F663" s="105"/>
      <c r="G663" s="105"/>
      <c r="H663" s="105"/>
      <c r="I663" s="105"/>
    </row>
    <row r="664" spans="5:9" x14ac:dyDescent="0.2">
      <c r="E664" s="105"/>
      <c r="F664" s="105"/>
      <c r="G664" s="105"/>
      <c r="H664" s="105"/>
      <c r="I664" s="105"/>
    </row>
    <row r="665" spans="5:9" x14ac:dyDescent="0.2">
      <c r="E665" s="105"/>
      <c r="F665" s="105"/>
      <c r="G665" s="105"/>
      <c r="H665" s="105"/>
      <c r="I665" s="105"/>
    </row>
    <row r="666" spans="5:9" x14ac:dyDescent="0.2">
      <c r="E666" s="105"/>
      <c r="F666" s="105"/>
      <c r="G666" s="105"/>
      <c r="H666" s="105"/>
      <c r="I666" s="105"/>
    </row>
    <row r="667" spans="5:9" x14ac:dyDescent="0.2">
      <c r="E667" s="105"/>
      <c r="F667" s="105"/>
      <c r="G667" s="105"/>
      <c r="H667" s="105"/>
      <c r="I667" s="105"/>
    </row>
    <row r="668" spans="5:9" x14ac:dyDescent="0.2">
      <c r="E668" s="105"/>
      <c r="F668" s="105"/>
      <c r="G668" s="105"/>
      <c r="H668" s="105"/>
      <c r="I668" s="105"/>
    </row>
    <row r="669" spans="5:9" x14ac:dyDescent="0.2">
      <c r="E669" s="105"/>
      <c r="F669" s="105"/>
      <c r="G669" s="105"/>
      <c r="H669" s="105"/>
      <c r="I669" s="105"/>
    </row>
    <row r="670" spans="5:9" x14ac:dyDescent="0.2">
      <c r="E670" s="105"/>
      <c r="F670" s="105"/>
      <c r="G670" s="105"/>
      <c r="H670" s="105"/>
      <c r="I670" s="105"/>
    </row>
    <row r="671" spans="5:9" x14ac:dyDescent="0.2">
      <c r="E671" s="105"/>
      <c r="F671" s="105"/>
      <c r="G671" s="105"/>
      <c r="H671" s="105"/>
      <c r="I671" s="105"/>
    </row>
    <row r="672" spans="5:9" x14ac:dyDescent="0.2">
      <c r="E672" s="105"/>
      <c r="F672" s="105"/>
      <c r="G672" s="105"/>
      <c r="H672" s="105"/>
      <c r="I672" s="105"/>
    </row>
    <row r="673" spans="5:9" x14ac:dyDescent="0.2">
      <c r="E673" s="105"/>
      <c r="F673" s="105"/>
      <c r="G673" s="105"/>
      <c r="H673" s="105"/>
      <c r="I673" s="105"/>
    </row>
    <row r="674" spans="5:9" x14ac:dyDescent="0.2">
      <c r="E674" s="105"/>
      <c r="F674" s="105"/>
      <c r="G674" s="105"/>
      <c r="H674" s="105"/>
      <c r="I674" s="105"/>
    </row>
    <row r="675" spans="5:9" x14ac:dyDescent="0.2">
      <c r="E675" s="105"/>
      <c r="F675" s="105"/>
      <c r="G675" s="105"/>
      <c r="H675" s="105"/>
      <c r="I675" s="105"/>
    </row>
    <row r="676" spans="5:9" x14ac:dyDescent="0.2">
      <c r="E676" s="105"/>
      <c r="F676" s="105"/>
      <c r="G676" s="105"/>
      <c r="H676" s="105"/>
      <c r="I676" s="105"/>
    </row>
    <row r="677" spans="5:9" x14ac:dyDescent="0.2">
      <c r="E677" s="105"/>
      <c r="F677" s="105"/>
      <c r="G677" s="105"/>
      <c r="H677" s="105"/>
      <c r="I677" s="105"/>
    </row>
    <row r="678" spans="5:9" x14ac:dyDescent="0.2">
      <c r="E678" s="105"/>
      <c r="F678" s="105"/>
      <c r="G678" s="105"/>
      <c r="H678" s="105"/>
      <c r="I678" s="105"/>
    </row>
    <row r="679" spans="5:9" x14ac:dyDescent="0.2">
      <c r="E679" s="105"/>
      <c r="F679" s="105"/>
      <c r="G679" s="105"/>
      <c r="H679" s="105"/>
      <c r="I679" s="105"/>
    </row>
    <row r="680" spans="5:9" x14ac:dyDescent="0.2">
      <c r="E680" s="105"/>
      <c r="F680" s="105"/>
      <c r="G680" s="105"/>
      <c r="H680" s="105"/>
      <c r="I680" s="105"/>
    </row>
    <row r="681" spans="5:9" x14ac:dyDescent="0.2">
      <c r="E681" s="105"/>
      <c r="F681" s="105"/>
      <c r="G681" s="105"/>
      <c r="H681" s="105"/>
      <c r="I681" s="105"/>
    </row>
    <row r="682" spans="5:9" x14ac:dyDescent="0.2">
      <c r="E682" s="105"/>
      <c r="F682" s="105"/>
      <c r="G682" s="105"/>
      <c r="H682" s="105"/>
      <c r="I682" s="105"/>
    </row>
    <row r="683" spans="5:9" x14ac:dyDescent="0.2">
      <c r="E683" s="105"/>
      <c r="F683" s="105"/>
      <c r="G683" s="105"/>
      <c r="H683" s="105"/>
      <c r="I683" s="105"/>
    </row>
    <row r="684" spans="5:9" x14ac:dyDescent="0.2">
      <c r="E684" s="105"/>
      <c r="F684" s="105"/>
      <c r="G684" s="105"/>
      <c r="H684" s="105"/>
      <c r="I684" s="105"/>
    </row>
    <row r="685" spans="5:9" x14ac:dyDescent="0.2">
      <c r="E685" s="105"/>
      <c r="F685" s="105"/>
      <c r="G685" s="105"/>
      <c r="H685" s="105"/>
      <c r="I685" s="105"/>
    </row>
    <row r="686" spans="5:9" x14ac:dyDescent="0.2">
      <c r="E686" s="105"/>
      <c r="F686" s="105"/>
      <c r="G686" s="105"/>
      <c r="H686" s="105"/>
      <c r="I686" s="105"/>
    </row>
    <row r="687" spans="5:9" x14ac:dyDescent="0.2">
      <c r="E687" s="105"/>
      <c r="F687" s="105"/>
      <c r="G687" s="105"/>
      <c r="H687" s="105"/>
      <c r="I687" s="105"/>
    </row>
    <row r="688" spans="5:9" x14ac:dyDescent="0.2">
      <c r="E688" s="105"/>
      <c r="F688" s="105"/>
      <c r="G688" s="105"/>
      <c r="H688" s="105"/>
      <c r="I688" s="105"/>
    </row>
    <row r="689" spans="5:9" x14ac:dyDescent="0.2">
      <c r="E689" s="105"/>
      <c r="F689" s="105"/>
      <c r="G689" s="105"/>
      <c r="H689" s="105"/>
      <c r="I689" s="105"/>
    </row>
    <row r="690" spans="5:9" x14ac:dyDescent="0.2">
      <c r="E690" s="105"/>
      <c r="F690" s="105"/>
      <c r="G690" s="105"/>
      <c r="H690" s="105"/>
      <c r="I690" s="105"/>
    </row>
    <row r="691" spans="5:9" x14ac:dyDescent="0.2">
      <c r="E691" s="105"/>
      <c r="F691" s="105"/>
      <c r="G691" s="105"/>
      <c r="H691" s="105"/>
      <c r="I691" s="105"/>
    </row>
    <row r="692" spans="5:9" x14ac:dyDescent="0.2">
      <c r="E692" s="105"/>
      <c r="F692" s="105"/>
      <c r="G692" s="105"/>
      <c r="H692" s="105"/>
      <c r="I692" s="105"/>
    </row>
    <row r="693" spans="5:9" x14ac:dyDescent="0.2">
      <c r="E693" s="105"/>
      <c r="F693" s="105"/>
      <c r="G693" s="105"/>
      <c r="H693" s="105"/>
      <c r="I693" s="105"/>
    </row>
    <row r="694" spans="5:9" x14ac:dyDescent="0.2">
      <c r="E694" s="105"/>
      <c r="F694" s="105"/>
      <c r="G694" s="105"/>
      <c r="H694" s="105"/>
      <c r="I694" s="105"/>
    </row>
    <row r="695" spans="5:9" x14ac:dyDescent="0.2">
      <c r="E695" s="105"/>
      <c r="F695" s="105"/>
      <c r="G695" s="105"/>
      <c r="H695" s="105"/>
      <c r="I695" s="105"/>
    </row>
    <row r="696" spans="5:9" x14ac:dyDescent="0.2">
      <c r="E696" s="105"/>
      <c r="F696" s="105"/>
      <c r="G696" s="105"/>
      <c r="H696" s="105"/>
      <c r="I696" s="105"/>
    </row>
    <row r="697" spans="5:9" x14ac:dyDescent="0.2">
      <c r="E697" s="105"/>
      <c r="F697" s="105"/>
      <c r="G697" s="105"/>
      <c r="H697" s="105"/>
      <c r="I697" s="105"/>
    </row>
    <row r="698" spans="5:9" x14ac:dyDescent="0.2">
      <c r="E698" s="105"/>
      <c r="F698" s="105"/>
      <c r="G698" s="105"/>
      <c r="H698" s="105"/>
      <c r="I698" s="105"/>
    </row>
    <row r="699" spans="5:9" x14ac:dyDescent="0.2">
      <c r="E699" s="105"/>
      <c r="F699" s="105"/>
      <c r="G699" s="105"/>
      <c r="H699" s="105"/>
      <c r="I699" s="105"/>
    </row>
    <row r="700" spans="5:9" x14ac:dyDescent="0.2">
      <c r="E700" s="105"/>
      <c r="F700" s="105"/>
      <c r="G700" s="105"/>
      <c r="H700" s="105"/>
      <c r="I700" s="105"/>
    </row>
    <row r="701" spans="5:9" x14ac:dyDescent="0.2">
      <c r="E701" s="105"/>
      <c r="F701" s="105"/>
      <c r="G701" s="105"/>
      <c r="H701" s="105"/>
      <c r="I701" s="105"/>
    </row>
    <row r="702" spans="5:9" x14ac:dyDescent="0.2">
      <c r="E702" s="105"/>
      <c r="F702" s="105"/>
      <c r="G702" s="105"/>
      <c r="H702" s="105"/>
      <c r="I702" s="105"/>
    </row>
    <row r="703" spans="5:9" x14ac:dyDescent="0.2">
      <c r="E703" s="105"/>
      <c r="F703" s="105"/>
      <c r="G703" s="105"/>
      <c r="H703" s="105"/>
      <c r="I703" s="105"/>
    </row>
    <row r="704" spans="5:9" x14ac:dyDescent="0.2">
      <c r="E704" s="105"/>
      <c r="F704" s="105"/>
      <c r="G704" s="105"/>
      <c r="H704" s="105"/>
      <c r="I704" s="105"/>
    </row>
    <row r="705" spans="5:9" x14ac:dyDescent="0.2">
      <c r="E705" s="105"/>
      <c r="F705" s="105"/>
      <c r="G705" s="105"/>
      <c r="H705" s="105"/>
      <c r="I705" s="105"/>
    </row>
    <row r="706" spans="5:9" x14ac:dyDescent="0.2">
      <c r="E706" s="105"/>
      <c r="F706" s="105"/>
      <c r="G706" s="105"/>
      <c r="H706" s="105"/>
      <c r="I706" s="105"/>
    </row>
    <row r="707" spans="5:9" x14ac:dyDescent="0.2">
      <c r="E707" s="105"/>
      <c r="F707" s="105"/>
      <c r="G707" s="105"/>
      <c r="H707" s="105"/>
      <c r="I707" s="105"/>
    </row>
    <row r="708" spans="5:9" x14ac:dyDescent="0.2">
      <c r="E708" s="105"/>
      <c r="F708" s="105"/>
      <c r="G708" s="105"/>
      <c r="H708" s="105"/>
      <c r="I708" s="105"/>
    </row>
    <row r="709" spans="5:9" x14ac:dyDescent="0.2">
      <c r="E709" s="105"/>
      <c r="F709" s="105"/>
      <c r="G709" s="105"/>
      <c r="H709" s="105"/>
      <c r="I709" s="105"/>
    </row>
    <row r="710" spans="5:9" x14ac:dyDescent="0.2">
      <c r="E710" s="105"/>
      <c r="F710" s="105"/>
      <c r="G710" s="105"/>
      <c r="H710" s="105"/>
      <c r="I710" s="105"/>
    </row>
    <row r="711" spans="5:9" x14ac:dyDescent="0.2">
      <c r="E711" s="105"/>
      <c r="F711" s="105"/>
      <c r="G711" s="105"/>
      <c r="H711" s="105"/>
      <c r="I711" s="105"/>
    </row>
    <row r="712" spans="5:9" x14ac:dyDescent="0.2">
      <c r="E712" s="105"/>
      <c r="F712" s="105"/>
      <c r="G712" s="105"/>
      <c r="H712" s="105"/>
      <c r="I712" s="105"/>
    </row>
    <row r="713" spans="5:9" x14ac:dyDescent="0.2">
      <c r="E713" s="105"/>
      <c r="F713" s="105"/>
      <c r="G713" s="105"/>
      <c r="H713" s="105"/>
      <c r="I713" s="105"/>
    </row>
    <row r="714" spans="5:9" x14ac:dyDescent="0.2">
      <c r="E714" s="105"/>
      <c r="F714" s="105"/>
      <c r="G714" s="105"/>
      <c r="H714" s="105"/>
      <c r="I714" s="105"/>
    </row>
    <row r="715" spans="5:9" x14ac:dyDescent="0.2">
      <c r="E715" s="105"/>
      <c r="F715" s="105"/>
      <c r="G715" s="105"/>
      <c r="H715" s="105"/>
      <c r="I715" s="105"/>
    </row>
    <row r="716" spans="5:9" x14ac:dyDescent="0.2">
      <c r="E716" s="105"/>
      <c r="F716" s="105"/>
      <c r="G716" s="105"/>
      <c r="H716" s="105"/>
      <c r="I716" s="105"/>
    </row>
    <row r="717" spans="5:9" x14ac:dyDescent="0.2">
      <c r="E717" s="105"/>
      <c r="F717" s="105"/>
      <c r="G717" s="105"/>
      <c r="H717" s="105"/>
      <c r="I717" s="105"/>
    </row>
    <row r="718" spans="5:9" x14ac:dyDescent="0.2">
      <c r="E718" s="105"/>
      <c r="F718" s="105"/>
      <c r="G718" s="105"/>
      <c r="H718" s="105"/>
      <c r="I718" s="105"/>
    </row>
    <row r="719" spans="5:9" x14ac:dyDescent="0.2">
      <c r="E719" s="105"/>
      <c r="F719" s="105"/>
      <c r="G719" s="105"/>
      <c r="H719" s="105"/>
      <c r="I719" s="105"/>
    </row>
    <row r="720" spans="5:9" x14ac:dyDescent="0.2">
      <c r="E720" s="105"/>
      <c r="F720" s="105"/>
      <c r="G720" s="105"/>
      <c r="H720" s="105"/>
      <c r="I720" s="105"/>
    </row>
    <row r="721" spans="5:9" x14ac:dyDescent="0.2">
      <c r="E721" s="105"/>
      <c r="F721" s="105"/>
      <c r="G721" s="105"/>
      <c r="H721" s="105"/>
      <c r="I721" s="105"/>
    </row>
    <row r="722" spans="5:9" x14ac:dyDescent="0.2">
      <c r="E722" s="105"/>
      <c r="F722" s="105"/>
      <c r="G722" s="105"/>
      <c r="H722" s="105"/>
      <c r="I722" s="105"/>
    </row>
    <row r="723" spans="5:9" x14ac:dyDescent="0.2">
      <c r="E723" s="105"/>
      <c r="F723" s="105"/>
      <c r="G723" s="105"/>
      <c r="H723" s="105"/>
      <c r="I723" s="105"/>
    </row>
    <row r="724" spans="5:9" x14ac:dyDescent="0.2">
      <c r="E724" s="105"/>
      <c r="F724" s="105"/>
      <c r="G724" s="105"/>
      <c r="H724" s="105"/>
      <c r="I724" s="105"/>
    </row>
    <row r="725" spans="5:9" x14ac:dyDescent="0.2">
      <c r="E725" s="105"/>
      <c r="F725" s="105"/>
      <c r="G725" s="105"/>
      <c r="H725" s="105"/>
      <c r="I725" s="105"/>
    </row>
    <row r="726" spans="5:9" x14ac:dyDescent="0.2">
      <c r="E726" s="105"/>
      <c r="F726" s="105"/>
      <c r="G726" s="105"/>
      <c r="H726" s="105"/>
      <c r="I726" s="105"/>
    </row>
  </sheetData>
  <mergeCells count="14">
    <mergeCell ref="B65:D65"/>
    <mergeCell ref="E65:I65"/>
    <mergeCell ref="B105:G106"/>
    <mergeCell ref="H110:H112"/>
    <mergeCell ref="I110:I112"/>
    <mergeCell ref="H113:H114"/>
    <mergeCell ref="I113:I114"/>
    <mergeCell ref="C3:F3"/>
    <mergeCell ref="C4:F4"/>
    <mergeCell ref="A5:I5"/>
    <mergeCell ref="A6:I6"/>
    <mergeCell ref="A7:I7"/>
    <mergeCell ref="B9:D9"/>
    <mergeCell ref="E9:I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000613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Hollatz</dc:creator>
  <cp:lastModifiedBy>Ben Hollatz</cp:lastModifiedBy>
  <dcterms:created xsi:type="dcterms:W3CDTF">2024-10-07T22:30:51Z</dcterms:created>
  <dcterms:modified xsi:type="dcterms:W3CDTF">2024-10-07T22:31:01Z</dcterms:modified>
</cp:coreProperties>
</file>